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M3" i="24" s="1"/>
  <c r="D5" i="16"/>
  <c r="D6" i="16"/>
  <c r="E5" i="16"/>
  <c r="G3" i="16" s="1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<sst xmlns="http://schemas.openxmlformats.org/spreadsheetml/2006/main" count="112" uniqueCount="76">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</sst>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20672636.216263998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1388340.5097706667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203532.5336</v>
      </c>
      <c r="C4" t="s">
        <v>11</v>
      </c>
    </row>
    <row r="5" spans="1:3" s="26" customFormat="1" x14ac:dyDescent="0.25">
      <c r="A5" s="3" t="s">
        <v>12</v>
      </c>
      <c r="B5" s="49">
        <f>SUM(B2:B4)</f>
        <v>22264509.259634662</v>
      </c>
      <c r="C5" s="64" t="s">
        <v>11</v>
      </c>
    </row>
    <row r="6" spans="1:3" x14ac:dyDescent="0.25">
      <c r="A6" s="48" t="s">
        <v>0</v>
      </c>
      <c r="B6" s="39">
        <f>Investeringer!E3</f>
        <v>14063319.448688051</v>
      </c>
      <c r="C6" s="23" t="s">
        <v>11</v>
      </c>
    </row>
    <row r="7" spans="1:3" x14ac:dyDescent="0.25">
      <c r="A7" s="4" t="s">
        <v>1</v>
      </c>
      <c r="B7" s="36">
        <f>Investeringer!F3</f>
        <v>4572643.1950832102</v>
      </c>
      <c r="C7" t="s">
        <v>11</v>
      </c>
    </row>
    <row r="8" spans="1:3" x14ac:dyDescent="0.25">
      <c r="A8" s="4" t="s">
        <v>2</v>
      </c>
      <c r="B8" s="36">
        <f>Investeringer!G3</f>
        <v>747333.33333333337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1278394.779356</v>
      </c>
      <c r="C9" t="s">
        <v>11</v>
      </c>
    </row>
    <row r="10" spans="1:3" s="22" customFormat="1" x14ac:dyDescent="0.25">
      <c r="A10" s="3" t="s">
        <v>48</v>
      </c>
      <c r="B10" s="49">
        <f>SUM(B6:B9)</f>
        <v>20661690.756460592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23932338</v>
      </c>
      <c r="C11" t="s">
        <v>11</v>
      </c>
    </row>
    <row r="12" spans="1:3" s="22" customFormat="1" x14ac:dyDescent="0.25">
      <c r="A12" s="3" t="s">
        <v>70</v>
      </c>
      <c r="B12" s="49">
        <f>SUM(B11:B11)</f>
        <v>23932338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66858538.016095251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67450352.411393836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71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22059519</v>
      </c>
      <c r="C2" s="50">
        <v>0</v>
      </c>
      <c r="D2" s="50">
        <f>B2+C2</f>
        <v>22059519</v>
      </c>
      <c r="E2" s="51">
        <f>D2</f>
        <v>22059519</v>
      </c>
      <c r="F2" s="50">
        <v>23595576.522680774</v>
      </c>
      <c r="G2" s="50">
        <v>0</v>
      </c>
      <c r="H2" s="50">
        <f>F2-G2</f>
        <v>23595576.522680774</v>
      </c>
      <c r="I2" s="50">
        <f>AVERAGEIF(E2:E4,"&lt;&gt;0")</f>
        <v>20672636.216263998</v>
      </c>
      <c r="J2" s="50">
        <v>14368813.41534698</v>
      </c>
      <c r="K2" s="40">
        <f>IF(H2&gt;I2,IF(I2&gt;J2,I2,J2),H2)</f>
        <v>20672636.216263998</v>
      </c>
    </row>
    <row r="3" spans="1:11" s="23" customFormat="1" x14ac:dyDescent="0.25">
      <c r="A3" s="28">
        <v>2014</v>
      </c>
      <c r="B3" s="50">
        <v>19688195</v>
      </c>
      <c r="C3" s="50"/>
      <c r="D3" s="50">
        <f t="shared" ref="D3:D4" si="0">B3+C3</f>
        <v>19688195</v>
      </c>
      <c r="E3" s="51">
        <f>D3*Pristalsregulering!C7</f>
        <v>19703945.555999998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19939166</v>
      </c>
      <c r="C4" s="50"/>
      <c r="D4" s="50">
        <f t="shared" si="0"/>
        <v>19939166</v>
      </c>
      <c r="E4" s="51">
        <f>D4*Pristalsregulering!$C$6*Pristalsregulering!$C$7</f>
        <v>20254444.092791997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92" max="92" width="9.140625" hidden="1"/>
    <col min="120" max="120" width="9.140625" hidden="1"/>
    <col min="175" max="175" width="9.140625" hidden="1"/>
    <col min="203" max="203" width="9.140625" hidden="1"/>
    <col min="231" max="231" width="9.140625" hidden="1"/>
    <col min="258" max="258" width="9.140625" hidden="1"/>
    <col min="286" max="286" width="9.140625" hidden="1"/>
    <col min="314" max="31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/>
      <c r="C3" s="75">
        <v>1050000</v>
      </c>
      <c r="D3" s="46">
        <f t="shared" ref="D3" si="0">B3</f>
        <v>0</v>
      </c>
      <c r="E3" s="36">
        <f>C3</f>
        <v>1050000</v>
      </c>
      <c r="F3" s="46">
        <f>IF(D4=0,0,AVERAGEIF(D4:D6,"&lt;&gt;0"))+D3</f>
        <v>338340.5097706666</v>
      </c>
      <c r="G3" s="39">
        <f>IF(E4=0,0,AVERAGEIF(E4:E6,"&lt;&gt;0"))+E3</f>
        <v>1050000</v>
      </c>
      <c r="H3" s="59">
        <f>SUM(F3:G3)</f>
        <v>1388340.5097706667</v>
      </c>
    </row>
    <row r="4" spans="1:8" x14ac:dyDescent="0.25">
      <c r="A4" s="28">
        <v>2015</v>
      </c>
      <c r="B4" s="36">
        <v>109436</v>
      </c>
      <c r="C4" s="36"/>
      <c r="D4" s="46">
        <f>B4</f>
        <v>109436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>
        <v>250211</v>
      </c>
      <c r="C5" s="36"/>
      <c r="D5" s="46">
        <f>B5*Pristalsregulering!$C$7</f>
        <v>250411.16879999998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>
        <v>644976</v>
      </c>
      <c r="C6" s="36"/>
      <c r="D6" s="46">
        <f>B6*Pristalsregulering!$C$7*Pristalsregulering!$C$6</f>
        <v>655174.36051199981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20000</v>
      </c>
      <c r="C3" s="43">
        <v>207040</v>
      </c>
      <c r="D3" s="43">
        <v>0</v>
      </c>
      <c r="E3" s="42">
        <f>B3</f>
        <v>20000</v>
      </c>
      <c r="F3" s="43">
        <f t="shared" ref="F3:G3" si="0">C3</f>
        <v>207040</v>
      </c>
      <c r="G3" s="44">
        <f t="shared" si="0"/>
        <v>0</v>
      </c>
      <c r="H3" s="45">
        <f>IF(E3=0,0,AVERAGEIF(E3:E5,"&lt;&gt;0"))+IF(F3=0,0,AVERAGEIF(F3:F5,"&lt;&gt;0"))+IF(G3=0,0,AVERAGEIF(G3:G5,"&lt;&gt;0"))</f>
        <v>203532.5336</v>
      </c>
    </row>
    <row r="4" spans="1:8" x14ac:dyDescent="0.25">
      <c r="A4" s="31">
        <v>2014</v>
      </c>
      <c r="B4" s="42">
        <v>20000</v>
      </c>
      <c r="C4" s="43">
        <v>156800</v>
      </c>
      <c r="D4" s="43">
        <v>0</v>
      </c>
      <c r="E4" s="42">
        <f>B4*Pristalsregulering!$C$7</f>
        <v>20016</v>
      </c>
      <c r="F4" s="43">
        <f>C4*Pristalsregulering!$C$7</f>
        <v>156925.43999999997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53000</v>
      </c>
      <c r="C5" s="43">
        <v>150400</v>
      </c>
      <c r="D5" s="43">
        <v>0</v>
      </c>
      <c r="E5" s="42">
        <f>B5*Pristalsregulering!$C$7*Pristalsregulering!$C$6</f>
        <v>53838.035999999986</v>
      </c>
      <c r="F5" s="43">
        <f>C5*Pristalsregulering!$C$7*Pristalsregulering!$C$6</f>
        <v>152778.12479999996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12917546.447532032</v>
      </c>
      <c r="C3" s="39">
        <v>4447480.2650000006</v>
      </c>
      <c r="D3" s="41">
        <v>747333.33333333337</v>
      </c>
      <c r="E3" s="36">
        <f>B3*Pristalsregulering!C2*Pristalsregulering!C3*Pristalsregulering!C4*Pristalsregulering!C5*Pristalsregulering!C6*Pristalsregulering!C7</f>
        <v>14063319.448688051</v>
      </c>
      <c r="F3" s="36">
        <v>4572643.1950832102</v>
      </c>
      <c r="G3" s="36">
        <f>D3</f>
        <v>747333.33333333337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948593</v>
      </c>
      <c r="D3" s="39">
        <v>11745</v>
      </c>
      <c r="E3" s="41">
        <v>0</v>
      </c>
      <c r="F3" s="39">
        <f>B3</f>
        <v>0</v>
      </c>
      <c r="G3" s="39">
        <f>C3</f>
        <v>948593</v>
      </c>
      <c r="H3" s="39">
        <f>D3</f>
        <v>11745</v>
      </c>
      <c r="I3" s="41">
        <f>E3</f>
        <v>0</v>
      </c>
      <c r="J3" s="43">
        <f>AVERAGE(F3:F5)</f>
        <v>321491.63104799995</v>
      </c>
      <c r="K3" s="43">
        <f>G3</f>
        <v>948593</v>
      </c>
      <c r="L3" s="44">
        <f>AVERAGE(H3:H5)+AVERAGE(I3:I5)</f>
        <v>8310.148307999998</v>
      </c>
      <c r="M3" s="45">
        <f>SUM(J3:L3)</f>
        <v>1278394.779356</v>
      </c>
      <c r="N3" s="23"/>
    </row>
    <row r="4" spans="1:14" x14ac:dyDescent="0.25">
      <c r="A4" s="28">
        <v>2014</v>
      </c>
      <c r="B4" s="46">
        <v>0</v>
      </c>
      <c r="C4" s="39">
        <v>950481</v>
      </c>
      <c r="D4" s="39">
        <v>10407</v>
      </c>
      <c r="E4" s="41">
        <v>0</v>
      </c>
      <c r="F4" s="39">
        <f>IF(B4="","",B4*Pristalsregulering!$C$7)</f>
        <v>0</v>
      </c>
      <c r="G4" s="39">
        <f>IF(C4="","",C4*Pristalsregulering!$C$7)</f>
        <v>951241.38479999988</v>
      </c>
      <c r="H4" s="39">
        <f>IF(D4="","",D4*Pristalsregulering!$C$7)</f>
        <v>10415.325599999998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949462</v>
      </c>
      <c r="C5" s="39">
        <v>729180</v>
      </c>
      <c r="D5" s="39">
        <v>2727</v>
      </c>
      <c r="E5" s="41">
        <v>0</v>
      </c>
      <c r="F5" s="39">
        <f>IF(B5="","",B5*Pristalsregulering!$C$7*Pristalsregulering!$C$6)</f>
        <v>964474.89314399986</v>
      </c>
      <c r="G5" s="39">
        <f>IF(C5="","",C5*Pristalsregulering!$C$7*Pristalsregulering!$C$6)</f>
        <v>740709.79415999982</v>
      </c>
      <c r="H5" s="39">
        <f>IF(D5="","",D5*Pristalsregulering!$C$7*Pristalsregulering!$C$6)</f>
        <v>2770.1193239999998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49509</v>
      </c>
      <c r="D2" s="43">
        <v>117388</v>
      </c>
      <c r="E2" s="43">
        <v>0</v>
      </c>
      <c r="F2" s="43">
        <v>998320</v>
      </c>
      <c r="G2" s="43">
        <v>22734598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23932338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2016-11-11T16:19:18Z</dcterms:modified>
</cp:coreProperties>
</file>