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<sst xmlns="http://schemas.openxmlformats.org/spreadsheetml/2006/main" count="109" uniqueCount="75">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</sst>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10237367.837950667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115243.96314399999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139536.30042666662</v>
      </c>
      <c r="C4" t="s">
        <v>11</v>
      </c>
    </row>
    <row r="5" spans="1:3" s="26" customFormat="1" x14ac:dyDescent="0.25">
      <c r="A5" s="3" t="s">
        <v>12</v>
      </c>
      <c r="B5" s="48">
        <f>SUM(B2:B4)</f>
        <v>10492148.101521336</v>
      </c>
      <c r="C5" s="61" t="s">
        <v>11</v>
      </c>
    </row>
    <row r="6" spans="1:3" x14ac:dyDescent="0.25">
      <c r="A6" s="47" t="s">
        <v>0</v>
      </c>
      <c r="B6" s="38">
        <f>Investeringer!E3</f>
        <v>10378988.501490055</v>
      </c>
      <c r="C6" s="23" t="s">
        <v>11</v>
      </c>
    </row>
    <row r="7" spans="1:3" x14ac:dyDescent="0.25">
      <c r="A7" s="4" t="s">
        <v>1</v>
      </c>
      <c r="B7" s="35">
        <f>Investeringer!F3</f>
        <v>3227219.2747874451</v>
      </c>
      <c r="C7" t="s">
        <v>11</v>
      </c>
    </row>
    <row r="8" spans="1:3" x14ac:dyDescent="0.25">
      <c r="A8" s="4" t="s">
        <v>2</v>
      </c>
      <c r="B8" s="35">
        <f>Investeringer!G3</f>
        <v>349000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1516120.6257039998</v>
      </c>
      <c r="C9" t="s">
        <v>11</v>
      </c>
    </row>
    <row r="10" spans="1:3" s="22" customFormat="1" x14ac:dyDescent="0.25">
      <c r="A10" s="3" t="s">
        <v>47</v>
      </c>
      <c r="B10" s="48">
        <f>SUM(B6:B9)</f>
        <v>15471328.401981499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18089470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18089470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44052946.503502831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44442891.732185744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12160463</v>
      </c>
      <c r="C2" s="49">
        <v>0</v>
      </c>
      <c r="D2" s="49">
        <f>B2+C2</f>
        <v>12160463</v>
      </c>
      <c r="E2" s="50">
        <f>D2</f>
        <v>12160463</v>
      </c>
      <c r="F2" s="49">
        <v>11848706.055573476</v>
      </c>
      <c r="G2" s="49">
        <v>0</v>
      </c>
      <c r="H2" s="49">
        <f>F2-G2</f>
        <v>11848706.055573476</v>
      </c>
      <c r="I2" s="49">
        <f>AVERAGEIF(E2:E4,"&lt;&gt;0")</f>
        <v>10237367.837950667</v>
      </c>
      <c r="J2" s="49">
        <v>9084384.7033248581</v>
      </c>
      <c r="K2" s="39">
        <f>IF(H2&gt;I2,IF(I2&gt;J2,I2,J2),H2)</f>
        <v>10237367.837950667</v>
      </c>
    </row>
    <row r="3" spans="1:11" s="23" customFormat="1" x14ac:dyDescent="0.25">
      <c r="A3" s="28">
        <v>2014</v>
      </c>
      <c r="B3" s="49">
        <v>9341525.1400000006</v>
      </c>
      <c r="C3" s="49"/>
      <c r="D3" s="49">
        <f t="shared" ref="D3:D4" si="0">B3+C3</f>
        <v>9341525.1400000006</v>
      </c>
      <c r="E3" s="50">
        <f>D3*Pristalsregulering!C7</f>
        <v>9348998.3601120003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9059395</v>
      </c>
      <c r="C4" s="49"/>
      <c r="D4" s="49">
        <f t="shared" si="0"/>
        <v>9059395</v>
      </c>
      <c r="E4" s="50">
        <f>D4*Pristalsregulering!$C$6*Pristalsregulering!$C$7</f>
        <v>9202642.1537399981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83" customWidth="1"/>
    <col min="5" max="5" width="30.7109375" style="55" customWidth="1"/>
    <col min="6" max="6" width="9.140625" hidden="1" customWidth="1"/>
    <col min="118" max="118" width="9.140625" hidden="1"/>
    <col min="230" max="23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80" t="s">
        <v>73</v>
      </c>
      <c r="D1" s="80" t="s">
        <v>74</v>
      </c>
      <c r="E1" s="62"/>
    </row>
    <row r="2" spans="1:5" ht="30.75" thickTop="1" x14ac:dyDescent="0.25">
      <c r="A2" s="17" t="s">
        <v>13</v>
      </c>
      <c r="B2" s="34" t="s">
        <v>55</v>
      </c>
      <c r="C2" s="81" t="s">
        <v>22</v>
      </c>
      <c r="D2" s="84" t="s">
        <v>22</v>
      </c>
      <c r="E2" s="53" t="s">
        <v>23</v>
      </c>
    </row>
    <row r="3" spans="1:5" s="22" customFormat="1" x14ac:dyDescent="0.25">
      <c r="A3" s="28">
        <v>2016</v>
      </c>
      <c r="B3" s="71"/>
      <c r="C3" s="82">
        <f>B3</f>
        <v>0</v>
      </c>
      <c r="D3" s="82">
        <f>IF(C4=0,0,AVERAGEIF(C4:C6,"&lt;&gt;0"))+C3</f>
        <v>115243.96314399999</v>
      </c>
      <c r="E3" s="56">
        <f>SUM(D3:D3)</f>
        <v>115243.96314399999</v>
      </c>
    </row>
    <row r="4" spans="1:5" x14ac:dyDescent="0.25">
      <c r="A4" s="28">
        <v>2015</v>
      </c>
      <c r="B4" s="35">
        <v>109058</v>
      </c>
      <c r="C4" s="82">
        <f>B4</f>
        <v>109058</v>
      </c>
      <c r="D4" s="82"/>
      <c r="E4" s="54"/>
    </row>
    <row r="5" spans="1:5" x14ac:dyDescent="0.25">
      <c r="A5" s="28">
        <v>2014</v>
      </c>
      <c r="B5" s="35">
        <v>121332.86</v>
      </c>
      <c r="C5" s="82">
        <f>B5*Pristalsregulering!$C$7</f>
        <v>121429.92628799999</v>
      </c>
      <c r="D5" s="82"/>
      <c r="E5" s="45"/>
    </row>
    <row r="6" spans="1:5" x14ac:dyDescent="0.25">
      <c r="A6" s="28">
        <v>2013</v>
      </c>
      <c r="B6" s="35"/>
      <c r="C6" s="82">
        <f>B6*Pristalsregulering!$C$7*Pristalsregulering!$C$6</f>
        <v>0</v>
      </c>
      <c r="D6" s="82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2" t="s">
        <v>24</v>
      </c>
      <c r="C1" s="73"/>
      <c r="D1" s="73"/>
      <c r="E1" s="74" t="s">
        <v>53</v>
      </c>
      <c r="F1" s="75"/>
      <c r="G1" s="76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10250</v>
      </c>
      <c r="C3" s="42">
        <v>155280</v>
      </c>
      <c r="D3" s="42">
        <v>0</v>
      </c>
      <c r="E3" s="41">
        <f>B3</f>
        <v>10250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139536.30042666662</v>
      </c>
    </row>
    <row r="4" spans="1:8" x14ac:dyDescent="0.25">
      <c r="A4" s="31">
        <v>2014</v>
      </c>
      <c r="B4" s="41">
        <v>11000</v>
      </c>
      <c r="C4" s="42">
        <v>117600</v>
      </c>
      <c r="D4" s="42">
        <v>0</v>
      </c>
      <c r="E4" s="41">
        <f>B4*Pristalsregulering!$C$7</f>
        <v>11008.8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9640</v>
      </c>
      <c r="C5" s="42">
        <v>112800</v>
      </c>
      <c r="D5" s="42">
        <v>0</v>
      </c>
      <c r="E5" s="41">
        <f>B5*Pristalsregulering!$C$7*Pristalsregulering!$C$6</f>
        <v>9792.4276799999989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0"/>
      <c r="B1" s="75" t="s">
        <v>67</v>
      </c>
      <c r="C1" s="75"/>
      <c r="D1" s="76"/>
      <c r="E1" s="77" t="s">
        <v>68</v>
      </c>
      <c r="F1" s="77"/>
      <c r="G1" s="77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69">
        <v>2015</v>
      </c>
      <c r="B3" s="38">
        <v>9533386.9457758777</v>
      </c>
      <c r="C3" s="38">
        <v>3175922.9581499984</v>
      </c>
      <c r="D3" s="40">
        <v>349000</v>
      </c>
      <c r="E3" s="35">
        <f>B3*Pristalsregulering!C2*Pristalsregulering!C3*Pristalsregulering!C4*Pristalsregulering!C5*Pristalsregulering!C6*Pristalsregulering!C7</f>
        <v>10378988.501490055</v>
      </c>
      <c r="F3" s="35">
        <v>3227219.2747874451</v>
      </c>
      <c r="G3" s="35">
        <f>D3</f>
        <v>349000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2" t="s">
        <v>40</v>
      </c>
      <c r="C1" s="73"/>
      <c r="D1" s="73"/>
      <c r="E1" s="73"/>
      <c r="F1" s="74" t="s">
        <v>54</v>
      </c>
      <c r="G1" s="75"/>
      <c r="H1" s="75"/>
      <c r="I1" s="75"/>
      <c r="J1" s="78" t="s">
        <v>29</v>
      </c>
      <c r="K1" s="77"/>
      <c r="L1" s="79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1206493.92</v>
      </c>
      <c r="D3" s="38">
        <v>183000</v>
      </c>
      <c r="E3" s="40">
        <v>0</v>
      </c>
      <c r="F3" s="38">
        <f>B3</f>
        <v>0</v>
      </c>
      <c r="G3" s="38">
        <f>C3</f>
        <v>1206493.92</v>
      </c>
      <c r="H3" s="38">
        <f>D3</f>
        <v>183000</v>
      </c>
      <c r="I3" s="40">
        <f>E3</f>
        <v>0</v>
      </c>
      <c r="J3" s="42">
        <f>AVERAGE(F3:F5)</f>
        <v>132410.36695199998</v>
      </c>
      <c r="K3" s="42">
        <f>G3</f>
        <v>1206493.92</v>
      </c>
      <c r="L3" s="43">
        <f>AVERAGE(H3:H5)+AVERAGE(I3:I5)</f>
        <v>177216.33875200001</v>
      </c>
      <c r="M3" s="44">
        <f>SUM(J3:L3)</f>
        <v>1516120.6257039998</v>
      </c>
      <c r="N3" s="23"/>
    </row>
    <row r="4" spans="1:14" x14ac:dyDescent="0.25">
      <c r="A4" s="28">
        <v>2014</v>
      </c>
      <c r="B4" s="45">
        <v>396913.57</v>
      </c>
      <c r="C4" s="38">
        <v>624971.22</v>
      </c>
      <c r="D4" s="38">
        <v>313352.82</v>
      </c>
      <c r="E4" s="40">
        <v>0</v>
      </c>
      <c r="F4" s="38">
        <f>IF(B4="","",B4*Pristalsregulering!$C$7)</f>
        <v>397231.10085599998</v>
      </c>
      <c r="G4" s="38">
        <f>IF(C4="","",C4*Pristalsregulering!$C$7)</f>
        <v>625471.19697599986</v>
      </c>
      <c r="H4" s="38">
        <f>IF(D4="","",D4*Pristalsregulering!$C$7)</f>
        <v>313603.50225600001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36972</v>
      </c>
      <c r="D5" s="38">
        <v>34500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37556.60126399999</v>
      </c>
      <c r="H5" s="38">
        <f>IF(D5="","",D5*Pristalsregulering!$C$7*Pristalsregulering!$C$6)</f>
        <v>35045.513999999996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16261</v>
      </c>
      <c r="C2" s="42">
        <v>0</v>
      </c>
      <c r="D2" s="42">
        <v>18803</v>
      </c>
      <c r="E2" s="42">
        <v>0</v>
      </c>
      <c r="F2" s="42">
        <v>2520050</v>
      </c>
      <c r="G2" s="42">
        <v>15534356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18089470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2016-11-11T16:19:24Z</dcterms:modified>
</cp:coreProperties>
</file>