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270" yWindow="150" windowWidth="20640" windowHeight="13755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G30" i="13" l="1"/>
  <c r="E15" i="6" l="1"/>
  <c r="E15" i="5"/>
  <c r="E15" i="4"/>
  <c r="G10" i="9"/>
  <c r="E35" i="13" l="1"/>
  <c r="G35" i="13" s="1"/>
  <c r="E27" i="13"/>
  <c r="E19" i="13"/>
  <c r="E15" i="13"/>
  <c r="G11" i="12"/>
  <c r="E16" i="2" s="1"/>
  <c r="G23" i="12"/>
  <c r="E18" i="2" s="1"/>
  <c r="G17" i="12"/>
  <c r="E17" i="2" s="1"/>
  <c r="F11" i="11"/>
  <c r="F12" i="11"/>
  <c r="F13" i="11"/>
  <c r="F10" i="11"/>
  <c r="G13" i="10"/>
  <c r="E14" i="2" s="1"/>
  <c r="G14" i="2" s="1"/>
  <c r="G12" i="7"/>
  <c r="G15" i="6"/>
  <c r="G15" i="5"/>
  <c r="G15" i="4"/>
  <c r="E10" i="2"/>
  <c r="E10" i="4" s="1"/>
  <c r="E10" i="5" s="1"/>
  <c r="E10" i="6" s="1"/>
  <c r="F14" i="11" l="1"/>
  <c r="G29" i="12" s="1"/>
  <c r="G30" i="12" s="1"/>
  <c r="E19" i="2" s="1"/>
  <c r="E20" i="2" s="1"/>
  <c r="G20" i="2" s="1"/>
  <c r="E28" i="13"/>
  <c r="G28" i="13" s="1"/>
  <c r="G36" i="13" s="1"/>
  <c r="E22" i="2" s="1"/>
  <c r="G22" i="2" s="1"/>
  <c r="G9" i="9"/>
  <c r="E9" i="2"/>
  <c r="G11" i="9" l="1"/>
  <c r="E11" i="2" s="1"/>
  <c r="E12" i="2" l="1"/>
  <c r="G12" i="2" s="1"/>
  <c r="G23" i="2" s="1"/>
  <c r="E9" i="4"/>
  <c r="E12" i="4" l="1"/>
  <c r="E9" i="5" s="1"/>
  <c r="E11" i="4"/>
  <c r="E13" i="4" l="1"/>
  <c r="G13" i="4" s="1"/>
  <c r="G16" i="4" s="1"/>
  <c r="E12" i="5"/>
  <c r="E9" i="6"/>
  <c r="E11" i="5"/>
  <c r="E13" i="5"/>
  <c r="G13" i="5" s="1"/>
  <c r="G16" i="5" s="1"/>
  <c r="E11" i="6" l="1"/>
  <c r="E12" i="6"/>
  <c r="E13" i="6" l="1"/>
  <c r="G13" i="6" s="1"/>
  <c r="G16" i="6" s="1"/>
</calcChain>
</file>

<file path=xl/sharedStrings.xml><?xml version="1.0" encoding="utf-8"?>
<sst xmlns="http://schemas.openxmlformats.org/spreadsheetml/2006/main" count="250" uniqueCount="122">
  <si>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</si>
  <si>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</si>
  <si>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</si>
  <si>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</si>
  <si>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</si>
  <si>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</si>
  <si>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</si>
  <si>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</si>
  <si>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</si>
  <si>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</si>
  <si>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</si>
  <si>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</si>
  <si>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</si>
  <si>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</si>
  <si>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</si>
  <si>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</si>
  <si>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</si>
  <si>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</si>
  <si>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</si>
  <si>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</si>
  <si>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</si>
  <si>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</si>
  <si>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</si>
  <si>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</si>
  <si>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</si>
  <si>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</si>
  <si>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</si>
  <si>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</si>
  <si>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</si>
  <si>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</si>
  <si>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</si>
  <si>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</si>
  <si>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</si>
  <si>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</si>
  <si>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</si>
  <si>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</si>
  <si>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</si>
  <si>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</si>
  <si>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</si>
  <si>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</si>
  <si>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</si>
  <si>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</si>
  <si>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</si>
  <si>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</si>
  <si>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</si>
  <si>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</si>
  <si>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</si>
  <si>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</si>
  <si>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</si>
  <si>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</si>
  <si>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</si>
  <si>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</si>
  <si>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</si>
  <si>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</si>
  <si>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</si>
  <si>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</si>
  <si>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</si>
  <si>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</si>
  <si>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</si>
  <si>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</si>
  <si>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</si>
  <si>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</si>
  <si>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</si>
  <si>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</si>
  <si>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</si>
  <si>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</si>
  <si>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</si>
  <si>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</si>
  <si>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</si>
  <si>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</si>
  <si>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</si>
  <si>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</si>
  <si>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</si>
  <si>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</si>
  <si>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</si>
  <si>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</si>
  <si>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</si>
  <si>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</si>
  <si>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</si>
  <si>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</si>
  <si>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</si>
  <si>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</si>
  <si>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</si>
  <si>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</si>
  <si>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</si>
  <si>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</si>
  <si>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</si>
  <si>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</si>
  <si>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</si>
  <si>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</si>
  <si>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</si>
  <si>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</si>
  <si>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</si>
  <si>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</si>
  <si>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</si>
  <si>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</si>
  <si>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</si>
  <si>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</si>
  <si>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</si>
  <si>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</si>
  <si>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</si>
  <si>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</si>
  <si>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</si>
  <si>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</si>
  <si>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</si>
  <si>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</si>
  <si>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</si>
  <si>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</si>
  <si>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</si>
  <si>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</si>
  <si>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PC + program</t>
  </si>
  <si>
    <t>Affugter</t>
  </si>
  <si>
    <t>Ø 50mm &lt; Ledningsnet ≤ Ø110 mm</t>
  </si>
  <si>
    <t>Afregningsmålere, elektroniske ≤ Ø 110mm (Qn 10)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</si>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</sst>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4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3" t="s">
        <v>11</v>
      </c>
      <c r="E6" s="43"/>
      <c r="F6" s="43"/>
      <c r="G6" s="43"/>
      <c r="H6" s="4"/>
      <c r="I6" s="1"/>
    </row>
    <row r="7" spans="1:9" ht="15" customHeight="1" x14ac:dyDescent="0.25">
      <c r="A7" s="1"/>
      <c r="B7" s="1"/>
      <c r="C7" s="4"/>
      <c r="D7" s="43"/>
      <c r="E7" s="43"/>
      <c r="F7" s="43"/>
      <c r="G7" s="43"/>
      <c r="H7" s="4"/>
      <c r="I7" s="1"/>
    </row>
    <row r="8" spans="1:9" ht="15.75" x14ac:dyDescent="0.25">
      <c r="A8" s="1"/>
      <c r="B8" s="1"/>
      <c r="C8" s="5"/>
      <c r="D8" s="51" t="s">
        <v>109</v>
      </c>
      <c r="E8" s="51"/>
      <c r="F8" s="51"/>
      <c r="G8" s="5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0" t="s">
        <v>12</v>
      </c>
      <c r="E11" s="50"/>
      <c r="F11" s="50"/>
      <c r="G11" s="5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4" t="s">
        <v>26</v>
      </c>
      <c r="E13" s="65"/>
      <c r="F13" s="65"/>
      <c r="G13" s="66"/>
      <c r="H13" s="1"/>
      <c r="I13" s="1"/>
    </row>
    <row r="14" spans="1:9" x14ac:dyDescent="0.25">
      <c r="A14" s="1"/>
      <c r="B14" s="1"/>
      <c r="C14" s="3" t="s">
        <v>14</v>
      </c>
      <c r="D14" s="52" t="s">
        <v>23</v>
      </c>
      <c r="E14" s="53"/>
      <c r="F14" s="53"/>
      <c r="G14" s="54"/>
      <c r="H14" s="1"/>
      <c r="I14" s="1"/>
    </row>
    <row r="15" spans="1:9" x14ac:dyDescent="0.25">
      <c r="A15" s="1"/>
      <c r="B15" s="1"/>
      <c r="C15" s="3" t="s">
        <v>15</v>
      </c>
      <c r="D15" s="52" t="s">
        <v>24</v>
      </c>
      <c r="E15" s="53"/>
      <c r="F15" s="53"/>
      <c r="G15" s="54"/>
      <c r="H15" s="1"/>
      <c r="I15" s="1"/>
    </row>
    <row r="16" spans="1:9" x14ac:dyDescent="0.25">
      <c r="A16" s="1"/>
      <c r="B16" s="1"/>
      <c r="C16" s="3" t="s">
        <v>16</v>
      </c>
      <c r="D16" s="52" t="s">
        <v>25</v>
      </c>
      <c r="E16" s="53"/>
      <c r="F16" s="53"/>
      <c r="G16" s="54"/>
      <c r="H16" s="1"/>
      <c r="I16" s="1"/>
    </row>
    <row r="17" spans="1:9" x14ac:dyDescent="0.25">
      <c r="A17" s="1"/>
      <c r="B17" s="1"/>
      <c r="C17" s="3" t="s">
        <v>17</v>
      </c>
      <c r="D17" s="55" t="s">
        <v>27</v>
      </c>
      <c r="E17" s="56"/>
      <c r="F17" s="56"/>
      <c r="G17" s="57"/>
      <c r="H17" s="1"/>
      <c r="I17" s="1"/>
    </row>
    <row r="18" spans="1:9" x14ac:dyDescent="0.25">
      <c r="A18" s="1"/>
      <c r="B18" s="1"/>
      <c r="C18" s="3" t="s">
        <v>18</v>
      </c>
      <c r="D18" s="58" t="s">
        <v>28</v>
      </c>
      <c r="E18" s="59"/>
      <c r="F18" s="59"/>
      <c r="G18" s="60"/>
      <c r="H18" s="1"/>
      <c r="I18" s="1"/>
    </row>
    <row r="19" spans="1:9" x14ac:dyDescent="0.25">
      <c r="A19" s="1"/>
      <c r="B19" s="1"/>
      <c r="C19" s="3" t="s">
        <v>19</v>
      </c>
      <c r="D19" s="61" t="s">
        <v>32</v>
      </c>
      <c r="E19" s="62"/>
      <c r="F19" s="62"/>
      <c r="G19" s="63"/>
      <c r="H19" s="1"/>
      <c r="I19" s="1"/>
    </row>
    <row r="20" spans="1:9" x14ac:dyDescent="0.25">
      <c r="A20" s="1"/>
      <c r="B20" s="1"/>
      <c r="C20" s="3" t="s">
        <v>20</v>
      </c>
      <c r="D20" s="44" t="s">
        <v>6</v>
      </c>
      <c r="E20" s="45"/>
      <c r="F20" s="45"/>
      <c r="G20" s="46"/>
      <c r="H20" s="1"/>
      <c r="I20" s="1"/>
    </row>
    <row r="21" spans="1:9" x14ac:dyDescent="0.25">
      <c r="A21" s="1"/>
      <c r="B21" s="1"/>
      <c r="C21" s="3" t="s">
        <v>21</v>
      </c>
      <c r="D21" s="44" t="s">
        <v>29</v>
      </c>
      <c r="E21" s="45"/>
      <c r="F21" s="45"/>
      <c r="G21" s="46"/>
      <c r="H21" s="1"/>
      <c r="I21" s="1"/>
    </row>
    <row r="22" spans="1:9" x14ac:dyDescent="0.25">
      <c r="A22" s="1"/>
      <c r="B22" s="1"/>
      <c r="C22" s="3" t="s">
        <v>22</v>
      </c>
      <c r="D22" s="47" t="s">
        <v>30</v>
      </c>
      <c r="E22" s="48"/>
      <c r="F22" s="48"/>
      <c r="G22" s="4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topLeftCell="A4" zoomScaleNormal="100" workbookViewId="0">
      <selection activeCell="G11" sqref="G11"/>
    </sheetView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91" t="s">
        <v>119</v>
      </c>
      <c r="C3" s="91"/>
      <c r="D3" s="91"/>
      <c r="E3" s="91"/>
      <c r="F3" s="91"/>
      <c r="G3" s="91"/>
      <c r="H3" s="91"/>
      <c r="I3" s="1"/>
    </row>
    <row r="4" spans="1:9" ht="15" customHeight="1" x14ac:dyDescent="0.25">
      <c r="A4" s="1"/>
      <c r="B4" s="91"/>
      <c r="C4" s="91"/>
      <c r="D4" s="91"/>
      <c r="E4" s="91"/>
      <c r="F4" s="91"/>
      <c r="G4" s="91"/>
      <c r="H4" s="9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88" t="s">
        <v>93</v>
      </c>
      <c r="C8" s="89"/>
      <c r="D8" s="89"/>
      <c r="E8" s="89"/>
      <c r="F8" s="89"/>
      <c r="G8" s="89"/>
      <c r="H8" s="90"/>
      <c r="I8" s="1"/>
    </row>
    <row r="9" spans="1:9" x14ac:dyDescent="0.25">
      <c r="A9" s="1"/>
      <c r="B9" s="77" t="s">
        <v>81</v>
      </c>
      <c r="C9" s="78"/>
      <c r="D9" s="78"/>
      <c r="E9" s="78"/>
      <c r="F9" s="79"/>
      <c r="G9" s="36">
        <v>2293199</v>
      </c>
      <c r="H9" s="10" t="s">
        <v>4</v>
      </c>
      <c r="I9" s="1"/>
    </row>
    <row r="10" spans="1:9" x14ac:dyDescent="0.25">
      <c r="A10" s="1"/>
      <c r="B10" s="77" t="s">
        <v>82</v>
      </c>
      <c r="C10" s="78"/>
      <c r="D10" s="78"/>
      <c r="E10" s="78"/>
      <c r="F10" s="79"/>
      <c r="G10" s="36">
        <v>1735000</v>
      </c>
      <c r="H10" s="10" t="s">
        <v>4</v>
      </c>
      <c r="I10" s="1"/>
    </row>
    <row r="11" spans="1:9" x14ac:dyDescent="0.25">
      <c r="A11" s="1"/>
      <c r="B11" s="67" t="s">
        <v>83</v>
      </c>
      <c r="C11" s="68"/>
      <c r="D11" s="68"/>
      <c r="E11" s="68"/>
      <c r="F11" s="69"/>
      <c r="G11" s="34">
        <f>G9-G10</f>
        <v>558199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88" t="s">
        <v>84</v>
      </c>
      <c r="C14" s="89"/>
      <c r="D14" s="89"/>
      <c r="E14" s="89"/>
      <c r="F14" s="89"/>
      <c r="G14" s="89"/>
      <c r="H14" s="90"/>
      <c r="I14" s="1"/>
    </row>
    <row r="15" spans="1:9" x14ac:dyDescent="0.25">
      <c r="A15" s="1"/>
      <c r="B15" s="77" t="s">
        <v>85</v>
      </c>
      <c r="C15" s="78"/>
      <c r="D15" s="78"/>
      <c r="E15" s="78"/>
      <c r="F15" s="79"/>
      <c r="G15" s="36">
        <v>-3038</v>
      </c>
      <c r="H15" s="10" t="s">
        <v>4</v>
      </c>
      <c r="I15" s="1"/>
    </row>
    <row r="16" spans="1:9" x14ac:dyDescent="0.25">
      <c r="A16" s="1"/>
      <c r="B16" s="77" t="s">
        <v>86</v>
      </c>
      <c r="C16" s="78"/>
      <c r="D16" s="78"/>
      <c r="E16" s="78"/>
      <c r="F16" s="79"/>
      <c r="G16" s="36">
        <v>-33000</v>
      </c>
      <c r="H16" s="10" t="s">
        <v>4</v>
      </c>
      <c r="I16" s="1"/>
    </row>
    <row r="17" spans="1:9" x14ac:dyDescent="0.25">
      <c r="A17" s="1"/>
      <c r="B17" s="67" t="s">
        <v>87</v>
      </c>
      <c r="C17" s="68"/>
      <c r="D17" s="68"/>
      <c r="E17" s="68"/>
      <c r="F17" s="69"/>
      <c r="G17" s="34">
        <f>G15-G16</f>
        <v>29962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88" t="s">
        <v>94</v>
      </c>
      <c r="C20" s="89"/>
      <c r="D20" s="89"/>
      <c r="E20" s="89"/>
      <c r="F20" s="89"/>
      <c r="G20" s="89"/>
      <c r="H20" s="90"/>
      <c r="I20" s="1"/>
    </row>
    <row r="21" spans="1:9" x14ac:dyDescent="0.25">
      <c r="A21" s="1"/>
      <c r="B21" s="77" t="s">
        <v>95</v>
      </c>
      <c r="C21" s="78"/>
      <c r="D21" s="78"/>
      <c r="E21" s="78"/>
      <c r="F21" s="79"/>
      <c r="G21" s="36">
        <v>0</v>
      </c>
      <c r="H21" s="10" t="s">
        <v>4</v>
      </c>
      <c r="I21" s="1"/>
    </row>
    <row r="22" spans="1:9" x14ac:dyDescent="0.25">
      <c r="A22" s="1"/>
      <c r="B22" s="77" t="s">
        <v>97</v>
      </c>
      <c r="C22" s="78"/>
      <c r="D22" s="78"/>
      <c r="E22" s="78"/>
      <c r="F22" s="79"/>
      <c r="G22" s="36">
        <v>0</v>
      </c>
      <c r="H22" s="10" t="s">
        <v>4</v>
      </c>
      <c r="I22" s="1"/>
    </row>
    <row r="23" spans="1:9" x14ac:dyDescent="0.25">
      <c r="A23" s="1"/>
      <c r="B23" s="67" t="s">
        <v>96</v>
      </c>
      <c r="C23" s="68"/>
      <c r="D23" s="68"/>
      <c r="E23" s="68"/>
      <c r="F23" s="69"/>
      <c r="G23" s="34">
        <f>G21-G22</f>
        <v>0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88" t="s">
        <v>88</v>
      </c>
      <c r="C26" s="89"/>
      <c r="D26" s="89"/>
      <c r="E26" s="89"/>
      <c r="F26" s="89"/>
      <c r="G26" s="89"/>
      <c r="H26" s="90"/>
      <c r="I26" s="1"/>
    </row>
    <row r="27" spans="1:9" x14ac:dyDescent="0.25">
      <c r="A27" s="1"/>
      <c r="B27" s="77" t="s">
        <v>89</v>
      </c>
      <c r="C27" s="78"/>
      <c r="D27" s="78"/>
      <c r="E27" s="78"/>
      <c r="F27" s="79"/>
      <c r="G27" s="36">
        <v>0</v>
      </c>
      <c r="H27" s="10" t="s">
        <v>4</v>
      </c>
      <c r="I27" s="1"/>
    </row>
    <row r="28" spans="1:9" x14ac:dyDescent="0.25">
      <c r="A28" s="1"/>
      <c r="B28" s="77" t="s">
        <v>90</v>
      </c>
      <c r="C28" s="78"/>
      <c r="D28" s="78"/>
      <c r="E28" s="78"/>
      <c r="F28" s="79"/>
      <c r="G28" s="36">
        <v>20800</v>
      </c>
      <c r="H28" s="10" t="s">
        <v>4</v>
      </c>
      <c r="I28" s="1"/>
    </row>
    <row r="29" spans="1:9" x14ac:dyDescent="0.25">
      <c r="A29" s="1"/>
      <c r="B29" s="77" t="s">
        <v>91</v>
      </c>
      <c r="C29" s="78"/>
      <c r="D29" s="78"/>
      <c r="E29" s="78"/>
      <c r="F29" s="79"/>
      <c r="G29" s="20">
        <f>'Fane 6. Gen. inv. i 2015'!F14</f>
        <v>30854.913333333334</v>
      </c>
      <c r="H29" s="10" t="s">
        <v>4</v>
      </c>
      <c r="I29" s="1"/>
    </row>
    <row r="30" spans="1:9" x14ac:dyDescent="0.25">
      <c r="A30" s="1"/>
      <c r="B30" s="67" t="s">
        <v>88</v>
      </c>
      <c r="C30" s="68"/>
      <c r="D30" s="68"/>
      <c r="E30" s="68"/>
      <c r="F30" s="69"/>
      <c r="G30" s="34">
        <f>G29-G27+G29-G28</f>
        <v>40909.826666666668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3:H4"/>
    <mergeCell ref="B8:H8"/>
    <mergeCell ref="B11:F11"/>
    <mergeCell ref="B10:F10"/>
    <mergeCell ref="B9:F9"/>
    <mergeCell ref="B14:H14"/>
    <mergeCell ref="B15:F15"/>
    <mergeCell ref="B16:F16"/>
    <mergeCell ref="B17:F17"/>
    <mergeCell ref="B20:H20"/>
    <mergeCell ref="B28:F28"/>
    <mergeCell ref="B29:F29"/>
    <mergeCell ref="B30:F30"/>
    <mergeCell ref="B21:F21"/>
    <mergeCell ref="B22:F22"/>
    <mergeCell ref="B23:F23"/>
    <mergeCell ref="B26:H26"/>
    <mergeCell ref="B27:F2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topLeftCell="A20" zoomScaleNormal="100" workbookViewId="0">
      <selection activeCell="G36" sqref="G36"/>
    </sheetView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91" t="s">
        <v>120</v>
      </c>
      <c r="C3" s="91"/>
      <c r="D3" s="91"/>
      <c r="E3" s="91"/>
      <c r="F3" s="91"/>
      <c r="G3" s="91"/>
      <c r="H3" s="91"/>
      <c r="I3" s="1"/>
    </row>
    <row r="4" spans="1:9" ht="15" customHeight="1" x14ac:dyDescent="0.25">
      <c r="A4" s="1"/>
      <c r="B4" s="91"/>
      <c r="C4" s="91"/>
      <c r="D4" s="91"/>
      <c r="E4" s="91"/>
      <c r="F4" s="91"/>
      <c r="G4" s="91"/>
      <c r="H4" s="9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49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81" t="s">
        <v>51</v>
      </c>
      <c r="C9" s="82"/>
      <c r="D9" s="82"/>
      <c r="E9" s="82"/>
      <c r="F9" s="83"/>
      <c r="G9" s="37">
        <v>3182430</v>
      </c>
      <c r="H9" s="16" t="s">
        <v>4</v>
      </c>
      <c r="I9" s="1"/>
    </row>
    <row r="10" spans="1:9" x14ac:dyDescent="0.25">
      <c r="A10" s="1"/>
      <c r="B10" s="67" t="s">
        <v>52</v>
      </c>
      <c r="C10" s="68"/>
      <c r="D10" s="68"/>
      <c r="E10" s="68"/>
      <c r="F10" s="68"/>
      <c r="G10" s="68"/>
      <c r="H10" s="69"/>
      <c r="I10" s="1"/>
    </row>
    <row r="11" spans="1:9" x14ac:dyDescent="0.25">
      <c r="A11" s="1"/>
      <c r="B11" s="77" t="s">
        <v>53</v>
      </c>
      <c r="C11" s="78"/>
      <c r="D11" s="79"/>
      <c r="E11" s="36">
        <v>1239635</v>
      </c>
      <c r="F11" s="10" t="s">
        <v>4</v>
      </c>
      <c r="G11" s="19"/>
      <c r="H11" s="25"/>
      <c r="I11" s="1"/>
    </row>
    <row r="12" spans="1:9" x14ac:dyDescent="0.25">
      <c r="A12" s="1"/>
      <c r="B12" s="77" t="s">
        <v>54</v>
      </c>
      <c r="C12" s="78"/>
      <c r="D12" s="79"/>
      <c r="E12" s="36">
        <v>35214</v>
      </c>
      <c r="F12" s="10" t="s">
        <v>4</v>
      </c>
      <c r="G12" s="13"/>
      <c r="H12" s="26"/>
      <c r="I12" s="1"/>
    </row>
    <row r="13" spans="1:9" x14ac:dyDescent="0.25">
      <c r="A13" s="1"/>
      <c r="B13" s="77" t="s">
        <v>55</v>
      </c>
      <c r="C13" s="78"/>
      <c r="D13" s="79"/>
      <c r="E13" s="36">
        <v>31503</v>
      </c>
      <c r="F13" s="10" t="s">
        <v>4</v>
      </c>
      <c r="G13" s="13"/>
      <c r="H13" s="26"/>
      <c r="I13" s="1"/>
    </row>
    <row r="14" spans="1:9" x14ac:dyDescent="0.25">
      <c r="A14" s="1"/>
      <c r="B14" s="77" t="s">
        <v>56</v>
      </c>
      <c r="C14" s="78"/>
      <c r="D14" s="79"/>
      <c r="E14" s="36">
        <v>1200</v>
      </c>
      <c r="F14" s="10" t="s">
        <v>4</v>
      </c>
      <c r="G14" s="13"/>
      <c r="H14" s="26"/>
      <c r="I14" s="1"/>
    </row>
    <row r="15" spans="1:9" x14ac:dyDescent="0.25">
      <c r="A15" s="1"/>
      <c r="B15" s="81" t="s">
        <v>57</v>
      </c>
      <c r="C15" s="82"/>
      <c r="D15" s="83"/>
      <c r="E15" s="33">
        <f>SUM(E11:E14)</f>
        <v>1307552</v>
      </c>
      <c r="F15" s="16" t="s">
        <v>4</v>
      </c>
      <c r="G15" s="13"/>
      <c r="H15" s="26"/>
      <c r="I15" s="1"/>
    </row>
    <row r="16" spans="1:9" x14ac:dyDescent="0.25">
      <c r="A16" s="1"/>
      <c r="B16" s="77" t="s">
        <v>58</v>
      </c>
      <c r="C16" s="78"/>
      <c r="D16" s="79"/>
      <c r="E16" s="36">
        <v>279910</v>
      </c>
      <c r="F16" s="10" t="s">
        <v>4</v>
      </c>
      <c r="G16" s="13"/>
      <c r="H16" s="26"/>
      <c r="I16" s="1"/>
    </row>
    <row r="17" spans="1:9" x14ac:dyDescent="0.25">
      <c r="A17" s="1"/>
      <c r="B17" s="77" t="s">
        <v>59</v>
      </c>
      <c r="C17" s="78"/>
      <c r="D17" s="79"/>
      <c r="E17" s="36">
        <v>0</v>
      </c>
      <c r="F17" s="10" t="s">
        <v>4</v>
      </c>
      <c r="G17" s="13"/>
      <c r="H17" s="26"/>
      <c r="I17" s="1"/>
    </row>
    <row r="18" spans="1:9" x14ac:dyDescent="0.25">
      <c r="A18" s="1"/>
      <c r="B18" s="77" t="s">
        <v>60</v>
      </c>
      <c r="C18" s="78"/>
      <c r="D18" s="79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81" t="s">
        <v>61</v>
      </c>
      <c r="C19" s="82"/>
      <c r="D19" s="83"/>
      <c r="E19" s="33">
        <f>SUM(E16:E18)</f>
        <v>279910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70" t="s">
        <v>62</v>
      </c>
      <c r="C20" s="71"/>
      <c r="D20" s="72"/>
      <c r="E20" s="36">
        <v>0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70" t="s">
        <v>63</v>
      </c>
      <c r="C21" s="71"/>
      <c r="D21" s="72"/>
      <c r="E21" s="36">
        <v>-370009</v>
      </c>
      <c r="F21" s="10" t="s">
        <v>4</v>
      </c>
      <c r="G21" s="13"/>
      <c r="H21" s="26"/>
      <c r="I21" s="1"/>
    </row>
    <row r="22" spans="1:9" x14ac:dyDescent="0.25">
      <c r="A22" s="1"/>
      <c r="B22" s="77" t="s">
        <v>64</v>
      </c>
      <c r="C22" s="78"/>
      <c r="D22" s="79"/>
      <c r="E22" s="36">
        <v>-1143516</v>
      </c>
      <c r="F22" s="10" t="s">
        <v>4</v>
      </c>
      <c r="G22" s="13"/>
      <c r="H22" s="26"/>
      <c r="I22" s="1"/>
    </row>
    <row r="23" spans="1:9" x14ac:dyDescent="0.25">
      <c r="A23" s="1"/>
      <c r="B23" s="77" t="s">
        <v>65</v>
      </c>
      <c r="C23" s="78"/>
      <c r="D23" s="79"/>
      <c r="E23" s="36">
        <v>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70" t="s">
        <v>66</v>
      </c>
      <c r="C24" s="71"/>
      <c r="D24" s="72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70" t="s">
        <v>67</v>
      </c>
      <c r="C25" s="71"/>
      <c r="D25" s="72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70" t="s">
        <v>68</v>
      </c>
      <c r="C26" s="71"/>
      <c r="D26" s="72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81" t="s">
        <v>69</v>
      </c>
      <c r="C27" s="82"/>
      <c r="D27" s="83"/>
      <c r="E27" s="33">
        <f>SUM(E20:E26)</f>
        <v>-1513525</v>
      </c>
      <c r="F27" s="16" t="s">
        <v>4</v>
      </c>
      <c r="G27" s="14"/>
      <c r="H27" s="27"/>
      <c r="I27" s="1"/>
    </row>
    <row r="28" spans="1:9" x14ac:dyDescent="0.25">
      <c r="A28" s="1"/>
      <c r="B28" s="81" t="s">
        <v>70</v>
      </c>
      <c r="C28" s="82"/>
      <c r="D28" s="83"/>
      <c r="E28" s="33">
        <f>E15+E19+E27</f>
        <v>73937</v>
      </c>
      <c r="F28" s="16" t="s">
        <v>4</v>
      </c>
      <c r="G28" s="31">
        <f>IF(E28&lt;0,0,-E28)</f>
        <v>-73937</v>
      </c>
      <c r="H28" s="16" t="s">
        <v>4</v>
      </c>
      <c r="I28" s="1"/>
    </row>
    <row r="29" spans="1:9" x14ac:dyDescent="0.25">
      <c r="A29" s="1"/>
      <c r="B29" s="67" t="s">
        <v>71</v>
      </c>
      <c r="C29" s="68"/>
      <c r="D29" s="68"/>
      <c r="E29" s="68"/>
      <c r="F29" s="68"/>
      <c r="G29" s="68"/>
      <c r="H29" s="69"/>
      <c r="I29" s="1"/>
    </row>
    <row r="30" spans="1:9" x14ac:dyDescent="0.25">
      <c r="A30" s="1"/>
      <c r="B30" s="81" t="s">
        <v>71</v>
      </c>
      <c r="C30" s="82"/>
      <c r="D30" s="83"/>
      <c r="E30" s="37">
        <v>0</v>
      </c>
      <c r="F30" s="16" t="s">
        <v>4</v>
      </c>
      <c r="G30" s="33">
        <f>-$E$30</f>
        <v>0</v>
      </c>
      <c r="H30" s="16" t="s">
        <v>4</v>
      </c>
      <c r="I30" s="1"/>
    </row>
    <row r="31" spans="1:9" x14ac:dyDescent="0.25">
      <c r="A31" s="1"/>
      <c r="B31" s="92" t="s">
        <v>114</v>
      </c>
      <c r="C31" s="68"/>
      <c r="D31" s="68"/>
      <c r="E31" s="68"/>
      <c r="F31" s="68"/>
      <c r="G31" s="68"/>
      <c r="H31" s="69"/>
      <c r="I31" s="1"/>
    </row>
    <row r="32" spans="1:9" ht="30" customHeight="1" x14ac:dyDescent="0.25">
      <c r="A32" s="1"/>
      <c r="B32" s="70" t="s">
        <v>115</v>
      </c>
      <c r="C32" s="71"/>
      <c r="D32" s="72"/>
      <c r="E32" s="36">
        <v>3476845</v>
      </c>
      <c r="F32" s="10" t="s">
        <v>4</v>
      </c>
      <c r="G32" s="19"/>
      <c r="H32" s="25"/>
      <c r="I32" s="1"/>
    </row>
    <row r="33" spans="1:9" x14ac:dyDescent="0.25">
      <c r="A33" s="1"/>
      <c r="B33" s="77" t="s">
        <v>72</v>
      </c>
      <c r="C33" s="78"/>
      <c r="D33" s="79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70" t="s">
        <v>73</v>
      </c>
      <c r="C34" s="71"/>
      <c r="D34" s="72"/>
      <c r="E34" s="36">
        <v>63776</v>
      </c>
      <c r="F34" s="10" t="s">
        <v>4</v>
      </c>
      <c r="G34" s="14"/>
      <c r="H34" s="27"/>
      <c r="I34" s="1"/>
    </row>
    <row r="35" spans="1:9" x14ac:dyDescent="0.25">
      <c r="A35" s="1"/>
      <c r="B35" s="81" t="s">
        <v>74</v>
      </c>
      <c r="C35" s="82"/>
      <c r="D35" s="83"/>
      <c r="E35" s="33">
        <f>SUM(E32:E34)</f>
        <v>3540621</v>
      </c>
      <c r="F35" s="16" t="s">
        <v>4</v>
      </c>
      <c r="G35" s="33">
        <f>-E35</f>
        <v>-3540621</v>
      </c>
      <c r="H35" s="16" t="s">
        <v>4</v>
      </c>
      <c r="I35" s="1"/>
    </row>
    <row r="36" spans="1:9" x14ac:dyDescent="0.25">
      <c r="A36" s="1"/>
      <c r="B36" s="67" t="s">
        <v>50</v>
      </c>
      <c r="C36" s="68"/>
      <c r="D36" s="68"/>
      <c r="E36" s="68"/>
      <c r="F36" s="69"/>
      <c r="G36" s="34">
        <f>$G$9+$G$28+$G$30+$G$35</f>
        <v>-432128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121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107</v>
      </c>
      <c r="C8" s="68"/>
      <c r="D8" s="68"/>
      <c r="E8" s="68"/>
      <c r="F8" s="68"/>
      <c r="G8" s="68"/>
      <c r="H8" s="69"/>
      <c r="I8" s="1"/>
    </row>
    <row r="9" spans="1:9" ht="30" customHeight="1" x14ac:dyDescent="0.25">
      <c r="A9" s="1"/>
      <c r="B9" s="70" t="s">
        <v>31</v>
      </c>
      <c r="C9" s="71"/>
      <c r="D9" s="72"/>
      <c r="E9" s="32">
        <f>'Fane 3. Grundlag'!G12</f>
        <v>4523297.869593963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20">
        <f>'Fane 3. Grundlag'!G11</f>
        <v>1871485.5530630997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28</v>
      </c>
      <c r="C11" s="78"/>
      <c r="D11" s="79"/>
      <c r="E11" s="20">
        <f>'Fane 4. Generelt eff.krav'!G11</f>
        <v>45080.809381024679</v>
      </c>
      <c r="F11" s="7" t="s">
        <v>4</v>
      </c>
      <c r="G11" s="14"/>
      <c r="H11" s="15"/>
      <c r="I11" s="1"/>
    </row>
    <row r="12" spans="1:9" x14ac:dyDescent="0.25">
      <c r="A12" s="1"/>
      <c r="B12" s="81" t="s">
        <v>43</v>
      </c>
      <c r="C12" s="82"/>
      <c r="D12" s="83"/>
      <c r="E12" s="33">
        <f>$E$9-$E$11</f>
        <v>4478217.0602129381</v>
      </c>
      <c r="F12" s="17" t="s">
        <v>4</v>
      </c>
      <c r="G12" s="33">
        <f>E12</f>
        <v>4478217.0602129381</v>
      </c>
      <c r="H12" s="17" t="s">
        <v>4</v>
      </c>
      <c r="I12" s="1"/>
    </row>
    <row r="13" spans="1:9" x14ac:dyDescent="0.25">
      <c r="A13" s="1"/>
      <c r="B13" s="67" t="s">
        <v>32</v>
      </c>
      <c r="C13" s="68"/>
      <c r="D13" s="68"/>
      <c r="E13" s="68"/>
      <c r="F13" s="68"/>
      <c r="G13" s="68"/>
      <c r="H13" s="69"/>
      <c r="I13" s="1"/>
    </row>
    <row r="14" spans="1:9" x14ac:dyDescent="0.25">
      <c r="A14" s="1"/>
      <c r="B14" s="73" t="s">
        <v>106</v>
      </c>
      <c r="C14" s="74"/>
      <c r="D14" s="75"/>
      <c r="E14" s="33">
        <f>'Fane 5. Hist. over el. underdæk'!G13</f>
        <v>-164815.25</v>
      </c>
      <c r="F14" s="17" t="s">
        <v>4</v>
      </c>
      <c r="G14" s="33">
        <f>E14</f>
        <v>-164815.25</v>
      </c>
      <c r="H14" s="17" t="s">
        <v>4</v>
      </c>
      <c r="I14" s="1"/>
    </row>
    <row r="15" spans="1:9" x14ac:dyDescent="0.25">
      <c r="A15" s="1"/>
      <c r="B15" s="67" t="s">
        <v>29</v>
      </c>
      <c r="C15" s="68"/>
      <c r="D15" s="68"/>
      <c r="E15" s="68"/>
      <c r="F15" s="68"/>
      <c r="G15" s="68"/>
      <c r="H15" s="69"/>
      <c r="I15" s="1"/>
    </row>
    <row r="16" spans="1:9" x14ac:dyDescent="0.25">
      <c r="A16" s="1"/>
      <c r="B16" s="70" t="s">
        <v>35</v>
      </c>
      <c r="C16" s="71"/>
      <c r="D16" s="72"/>
      <c r="E16" s="20">
        <f>'Fane 7. Korrektion af PL2015'!G11</f>
        <v>558199</v>
      </c>
      <c r="F16" s="7" t="s">
        <v>4</v>
      </c>
      <c r="G16" s="19"/>
      <c r="H16" s="9"/>
      <c r="I16" s="1"/>
    </row>
    <row r="17" spans="1:9" x14ac:dyDescent="0.25">
      <c r="A17" s="1"/>
      <c r="B17" s="70" t="s">
        <v>36</v>
      </c>
      <c r="C17" s="71"/>
      <c r="D17" s="72"/>
      <c r="E17" s="20">
        <f>'Fane 7. Korrektion af PL2015'!G17</f>
        <v>29962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70" t="s">
        <v>99</v>
      </c>
      <c r="C18" s="71"/>
      <c r="D18" s="72"/>
      <c r="E18" s="20">
        <f>'Fane 7. Korrektion af PL2015'!G23</f>
        <v>0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70" t="s">
        <v>37</v>
      </c>
      <c r="C19" s="71"/>
      <c r="D19" s="72"/>
      <c r="E19" s="20">
        <f>'Fane 7. Korrektion af PL2015'!G30</f>
        <v>40909.826666666668</v>
      </c>
      <c r="F19" s="7" t="s">
        <v>4</v>
      </c>
      <c r="G19" s="14"/>
      <c r="H19" s="15"/>
      <c r="I19" s="1"/>
    </row>
    <row r="20" spans="1:9" x14ac:dyDescent="0.25">
      <c r="A20" s="1"/>
      <c r="B20" s="73" t="s">
        <v>38</v>
      </c>
      <c r="C20" s="74"/>
      <c r="D20" s="75"/>
      <c r="E20" s="33">
        <f>SUM(E16:E19)</f>
        <v>629070.82666666666</v>
      </c>
      <c r="F20" s="17" t="s">
        <v>4</v>
      </c>
      <c r="G20" s="33">
        <f>E20</f>
        <v>629070.82666666666</v>
      </c>
      <c r="H20" s="17" t="s">
        <v>4</v>
      </c>
      <c r="I20" s="1"/>
    </row>
    <row r="21" spans="1:9" x14ac:dyDescent="0.25">
      <c r="A21" s="1"/>
      <c r="B21" s="67" t="s">
        <v>33</v>
      </c>
      <c r="C21" s="68"/>
      <c r="D21" s="68"/>
      <c r="E21" s="68"/>
      <c r="F21" s="68"/>
      <c r="G21" s="68"/>
      <c r="H21" s="69"/>
      <c r="I21" s="1"/>
    </row>
    <row r="22" spans="1:9" x14ac:dyDescent="0.25">
      <c r="A22" s="1"/>
      <c r="B22" s="73" t="s">
        <v>34</v>
      </c>
      <c r="C22" s="74"/>
      <c r="D22" s="75"/>
      <c r="E22" s="33">
        <f>'Fane 8. Kontrol af PL2015'!G36</f>
        <v>-432128</v>
      </c>
      <c r="F22" s="17" t="s">
        <v>4</v>
      </c>
      <c r="G22" s="33">
        <f>E22</f>
        <v>-432128</v>
      </c>
      <c r="H22" s="17" t="s">
        <v>4</v>
      </c>
      <c r="I22" s="1"/>
    </row>
    <row r="23" spans="1:9" x14ac:dyDescent="0.25">
      <c r="A23" s="1"/>
      <c r="B23" s="67" t="s">
        <v>39</v>
      </c>
      <c r="C23" s="68"/>
      <c r="D23" s="68"/>
      <c r="E23" s="68"/>
      <c r="F23" s="69"/>
      <c r="G23" s="34">
        <f>G12+G14+G20+G22</f>
        <v>4510344.6368796043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  <mergeCell ref="B8:H8"/>
    <mergeCell ref="B16:D16"/>
    <mergeCell ref="B20:D20"/>
    <mergeCell ref="B18:D18"/>
    <mergeCell ref="B23:F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10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107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0" t="s">
        <v>40</v>
      </c>
      <c r="C9" s="71"/>
      <c r="D9" s="72"/>
      <c r="E9" s="35">
        <f>'Fane 2.1. Økonomisk ramme 2017'!$E$9-'Fane 2.1. Økonomisk ramme 2017'!$E$11</f>
        <v>4478217.0602129381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2.1. Økonomisk ramme 2017'!$E$10</f>
        <v>1871485.5530630997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56873.356664704312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44877.228953940903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4490213.1879237015</v>
      </c>
      <c r="F13" s="17" t="s">
        <v>4</v>
      </c>
      <c r="G13" s="33">
        <f>E13</f>
        <v>4490213.1879237015</v>
      </c>
      <c r="H13" s="17" t="s">
        <v>4</v>
      </c>
      <c r="I13" s="1"/>
    </row>
    <row r="14" spans="1:9" x14ac:dyDescent="0.25">
      <c r="A14" s="1"/>
      <c r="B14" s="67" t="s">
        <v>32</v>
      </c>
      <c r="C14" s="68"/>
      <c r="D14" s="68"/>
      <c r="E14" s="68"/>
      <c r="F14" s="68"/>
      <c r="G14" s="68"/>
      <c r="H14" s="69"/>
      <c r="I14" s="1"/>
    </row>
    <row r="15" spans="1:9" ht="15" customHeight="1" x14ac:dyDescent="0.25">
      <c r="A15" s="1"/>
      <c r="B15" s="73" t="s">
        <v>106</v>
      </c>
      <c r="C15" s="74"/>
      <c r="D15" s="75"/>
      <c r="E15" s="37">
        <f>IF('Fane 5. Hist. over el. underdæk'!$G$12&gt;1,'Fane 5. Hist. over el. underdæk'!$G$13,0)</f>
        <v>-164815.25</v>
      </c>
      <c r="F15" s="17" t="s">
        <v>4</v>
      </c>
      <c r="G15" s="33">
        <f>E15</f>
        <v>-164815.25</v>
      </c>
      <c r="H15" s="17" t="s">
        <v>4</v>
      </c>
      <c r="I15" s="1"/>
    </row>
    <row r="16" spans="1:9" x14ac:dyDescent="0.25">
      <c r="A16" s="1"/>
      <c r="B16" s="67" t="s">
        <v>42</v>
      </c>
      <c r="C16" s="68"/>
      <c r="D16" s="68"/>
      <c r="E16" s="68"/>
      <c r="F16" s="69"/>
      <c r="G16" s="34">
        <f>G13+G15</f>
        <v>4325397.9379237015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9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107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0" t="s">
        <v>44</v>
      </c>
      <c r="C9" s="71"/>
      <c r="D9" s="72"/>
      <c r="E9" s="35">
        <f>'Fane 2.2. Økonomisk ramme 2018'!$E$9*1.0127-'Fane 2.2. Økonomisk ramme 2018'!$E$12</f>
        <v>4490213.1879237015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2.2. Økonomisk ramme 2018'!$E$10*1.0127</f>
        <v>1895253.419587001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57025.707486631007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44674.567875707791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4502564.3275346253</v>
      </c>
      <c r="F13" s="17" t="s">
        <v>4</v>
      </c>
      <c r="G13" s="33">
        <f>E13</f>
        <v>4502564.3275346253</v>
      </c>
      <c r="H13" s="17" t="s">
        <v>4</v>
      </c>
      <c r="I13" s="1"/>
    </row>
    <row r="14" spans="1:9" x14ac:dyDescent="0.25">
      <c r="A14" s="1"/>
      <c r="B14" s="67" t="s">
        <v>32</v>
      </c>
      <c r="C14" s="68"/>
      <c r="D14" s="68"/>
      <c r="E14" s="68"/>
      <c r="F14" s="68"/>
      <c r="G14" s="68"/>
      <c r="H14" s="69"/>
      <c r="I14" s="1"/>
    </row>
    <row r="15" spans="1:9" ht="15" customHeight="1" x14ac:dyDescent="0.25">
      <c r="A15" s="1"/>
      <c r="B15" s="73" t="s">
        <v>106</v>
      </c>
      <c r="C15" s="74"/>
      <c r="D15" s="75"/>
      <c r="E15" s="37">
        <f>IF('Fane 5. Hist. over el. underdæk'!$G$12&gt;2,'Fane 5. Hist. over el. underdæk'!$G$13,0)</f>
        <v>-164815.25</v>
      </c>
      <c r="F15" s="17" t="s">
        <v>4</v>
      </c>
      <c r="G15" s="33">
        <f>E15</f>
        <v>-164815.25</v>
      </c>
      <c r="H15" s="17" t="s">
        <v>4</v>
      </c>
      <c r="I15" s="1"/>
    </row>
    <row r="16" spans="1:9" x14ac:dyDescent="0.25">
      <c r="A16" s="1"/>
      <c r="B16" s="67" t="s">
        <v>45</v>
      </c>
      <c r="C16" s="68"/>
      <c r="D16" s="68"/>
      <c r="E16" s="68"/>
      <c r="F16" s="69"/>
      <c r="G16" s="34">
        <f>G13+G15</f>
        <v>4337749.0775346253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8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107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0" t="s">
        <v>46</v>
      </c>
      <c r="C9" s="71"/>
      <c r="D9" s="72"/>
      <c r="E9" s="35">
        <f>'Fane 2.3. Økonomisk ramme 2019'!$E$9*1.0127-'Fane 2.3. Økonomisk ramme 2019'!$E$12</f>
        <v>4502564.3275346244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2.3. Økonomisk ramme 2019'!$E$10*1.0127</f>
        <v>1919323.1380157557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57182.566959689728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44472.821994637896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4515274.0724996757</v>
      </c>
      <c r="F13" s="17" t="s">
        <v>4</v>
      </c>
      <c r="G13" s="33">
        <f>E13</f>
        <v>4515274.0724996757</v>
      </c>
      <c r="H13" s="17" t="s">
        <v>4</v>
      </c>
      <c r="I13" s="1"/>
    </row>
    <row r="14" spans="1:9" x14ac:dyDescent="0.25">
      <c r="A14" s="1"/>
      <c r="B14" s="67" t="s">
        <v>32</v>
      </c>
      <c r="C14" s="68"/>
      <c r="D14" s="68"/>
      <c r="E14" s="68"/>
      <c r="F14" s="68"/>
      <c r="G14" s="68"/>
      <c r="H14" s="69"/>
      <c r="I14" s="1"/>
    </row>
    <row r="15" spans="1:9" ht="15" customHeight="1" x14ac:dyDescent="0.25">
      <c r="A15" s="1"/>
      <c r="B15" s="73" t="s">
        <v>106</v>
      </c>
      <c r="C15" s="74"/>
      <c r="D15" s="75"/>
      <c r="E15" s="37">
        <f>IF('Fane 5. Hist. over el. underdæk'!$G$12&gt;3,'Fane 5. Hist. over el. underdæk'!$G$13,0)</f>
        <v>-164815.25</v>
      </c>
      <c r="F15" s="17" t="s">
        <v>4</v>
      </c>
      <c r="G15" s="33">
        <f>E15</f>
        <v>-164815.25</v>
      </c>
      <c r="H15" s="17" t="s">
        <v>4</v>
      </c>
      <c r="I15" s="1"/>
    </row>
    <row r="16" spans="1:9" x14ac:dyDescent="0.25">
      <c r="A16" s="1"/>
      <c r="B16" s="67" t="s">
        <v>47</v>
      </c>
      <c r="C16" s="68"/>
      <c r="D16" s="68"/>
      <c r="E16" s="68"/>
      <c r="F16" s="69"/>
      <c r="G16" s="34">
        <f>G13+G15</f>
        <v>4350458.8224996757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7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48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7" t="s">
        <v>100</v>
      </c>
      <c r="C9" s="78"/>
      <c r="D9" s="78"/>
      <c r="E9" s="78"/>
      <c r="F9" s="79"/>
      <c r="G9" s="36">
        <v>1317418.1034439299</v>
      </c>
      <c r="H9" s="10" t="s">
        <v>4</v>
      </c>
      <c r="I9" s="1"/>
    </row>
    <row r="10" spans="1:9" x14ac:dyDescent="0.25">
      <c r="A10" s="1"/>
      <c r="B10" s="77" t="s">
        <v>101</v>
      </c>
      <c r="C10" s="78"/>
      <c r="D10" s="78"/>
      <c r="E10" s="78"/>
      <c r="F10" s="79"/>
      <c r="G10" s="36">
        <v>1334394.2130869329</v>
      </c>
      <c r="H10" s="10" t="s">
        <v>4</v>
      </c>
      <c r="I10" s="1"/>
    </row>
    <row r="11" spans="1:9" x14ac:dyDescent="0.25">
      <c r="A11" s="1"/>
      <c r="B11" s="77" t="s">
        <v>102</v>
      </c>
      <c r="C11" s="78"/>
      <c r="D11" s="78"/>
      <c r="E11" s="78"/>
      <c r="F11" s="79"/>
      <c r="G11" s="36">
        <v>1871485.5530630997</v>
      </c>
      <c r="H11" s="10" t="s">
        <v>4</v>
      </c>
      <c r="I11" s="1"/>
    </row>
    <row r="12" spans="1:9" x14ac:dyDescent="0.25">
      <c r="A12" s="1"/>
      <c r="B12" s="67" t="s">
        <v>48</v>
      </c>
      <c r="C12" s="68"/>
      <c r="D12" s="68"/>
      <c r="E12" s="68"/>
      <c r="F12" s="69"/>
      <c r="G12" s="34">
        <f>SUM(G9:G11)</f>
        <v>4523297.869593963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116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104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7" t="s">
        <v>108</v>
      </c>
      <c r="C9" s="78"/>
      <c r="D9" s="78"/>
      <c r="E9" s="78"/>
      <c r="F9" s="79"/>
      <c r="G9" s="20">
        <f>'Fane 3. Grundlag'!G12-'Fane 3. Grundlag'!G11</f>
        <v>2651812.3165308633</v>
      </c>
      <c r="H9" s="10" t="s">
        <v>4</v>
      </c>
      <c r="I9" s="1"/>
    </row>
    <row r="10" spans="1:9" x14ac:dyDescent="0.25">
      <c r="A10" s="1"/>
      <c r="B10" s="77" t="s">
        <v>28</v>
      </c>
      <c r="C10" s="78"/>
      <c r="D10" s="78"/>
      <c r="E10" s="78"/>
      <c r="F10" s="79"/>
      <c r="G10" s="42">
        <f>1.7</f>
        <v>1.7</v>
      </c>
      <c r="H10" s="10" t="s">
        <v>75</v>
      </c>
      <c r="I10" s="1"/>
    </row>
    <row r="11" spans="1:9" x14ac:dyDescent="0.25">
      <c r="A11" s="1"/>
      <c r="B11" s="67" t="s">
        <v>28</v>
      </c>
      <c r="C11" s="68"/>
      <c r="D11" s="68"/>
      <c r="E11" s="68"/>
      <c r="F11" s="69"/>
      <c r="G11" s="34">
        <f>$G$9*$G$10/100</f>
        <v>45080.809381024679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117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105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7" t="s">
        <v>77</v>
      </c>
      <c r="C9" s="78"/>
      <c r="D9" s="78"/>
      <c r="E9" s="78"/>
      <c r="F9" s="79"/>
      <c r="G9" s="36">
        <v>-1658901</v>
      </c>
      <c r="H9" s="10" t="s">
        <v>4</v>
      </c>
      <c r="I9" s="1"/>
    </row>
    <row r="10" spans="1:9" x14ac:dyDescent="0.25">
      <c r="A10" s="1"/>
      <c r="B10" s="77" t="s">
        <v>78</v>
      </c>
      <c r="C10" s="78"/>
      <c r="D10" s="78"/>
      <c r="E10" s="78"/>
      <c r="F10" s="79"/>
      <c r="G10" s="36">
        <v>-999640</v>
      </c>
      <c r="H10" s="10" t="s">
        <v>4</v>
      </c>
      <c r="I10" s="1"/>
    </row>
    <row r="11" spans="1:9" x14ac:dyDescent="0.25">
      <c r="A11" s="1"/>
      <c r="B11" s="84" t="s">
        <v>92</v>
      </c>
      <c r="C11" s="85"/>
      <c r="D11" s="85"/>
      <c r="E11" s="85"/>
      <c r="F11" s="86"/>
      <c r="G11" s="38">
        <v>-659261</v>
      </c>
      <c r="H11" s="23" t="s">
        <v>4</v>
      </c>
      <c r="I11" s="1"/>
    </row>
    <row r="12" spans="1:9" x14ac:dyDescent="0.25">
      <c r="A12" s="1"/>
      <c r="B12" s="77" t="s">
        <v>79</v>
      </c>
      <c r="C12" s="78"/>
      <c r="D12" s="78"/>
      <c r="E12" s="78"/>
      <c r="F12" s="79"/>
      <c r="G12" s="36">
        <v>4</v>
      </c>
      <c r="H12" s="10" t="s">
        <v>4</v>
      </c>
      <c r="I12" s="1"/>
    </row>
    <row r="13" spans="1:9" x14ac:dyDescent="0.25">
      <c r="A13" s="1"/>
      <c r="B13" s="67" t="s">
        <v>76</v>
      </c>
      <c r="C13" s="68"/>
      <c r="D13" s="68"/>
      <c r="E13" s="68"/>
      <c r="F13" s="69"/>
      <c r="G13" s="34">
        <f>G11/G12</f>
        <v>-164815.25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46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76" t="s">
        <v>118</v>
      </c>
      <c r="C3" s="76"/>
      <c r="D3" s="76"/>
      <c r="E3" s="76"/>
      <c r="F3" s="76"/>
      <c r="G3" s="76"/>
      <c r="H3" s="1"/>
    </row>
    <row r="4" spans="1:8" ht="15" customHeight="1" x14ac:dyDescent="0.25">
      <c r="A4" s="1"/>
      <c r="B4" s="76"/>
      <c r="C4" s="76"/>
      <c r="D4" s="76"/>
      <c r="E4" s="76"/>
      <c r="F4" s="76"/>
      <c r="G4" s="76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67" t="s">
        <v>6</v>
      </c>
      <c r="C8" s="68"/>
      <c r="D8" s="68"/>
      <c r="E8" s="68"/>
      <c r="F8" s="68"/>
      <c r="G8" s="69"/>
      <c r="H8" s="1"/>
    </row>
    <row r="9" spans="1:8" ht="39" customHeight="1" x14ac:dyDescent="0.25">
      <c r="A9" s="1"/>
      <c r="B9" s="40" t="s">
        <v>0</v>
      </c>
      <c r="C9" s="17" t="s">
        <v>1</v>
      </c>
      <c r="D9" s="24" t="s">
        <v>2</v>
      </c>
      <c r="E9" s="24" t="s">
        <v>80</v>
      </c>
      <c r="F9" s="87" t="s">
        <v>3</v>
      </c>
      <c r="G9" s="87"/>
      <c r="H9" s="1"/>
    </row>
    <row r="10" spans="1:8" x14ac:dyDescent="0.25">
      <c r="A10" s="1"/>
      <c r="B10" s="41" t="s">
        <v>110</v>
      </c>
      <c r="C10" s="39">
        <v>2015</v>
      </c>
      <c r="D10" s="39">
        <v>15</v>
      </c>
      <c r="E10" s="36">
        <v>33000</v>
      </c>
      <c r="F10" s="20">
        <f>E10/D10</f>
        <v>2200</v>
      </c>
      <c r="G10" s="10" t="s">
        <v>4</v>
      </c>
      <c r="H10" s="1"/>
    </row>
    <row r="11" spans="1:8" x14ac:dyDescent="0.25">
      <c r="A11" s="1"/>
      <c r="B11" s="41" t="s">
        <v>111</v>
      </c>
      <c r="C11" s="39">
        <v>2015</v>
      </c>
      <c r="D11" s="39">
        <v>15</v>
      </c>
      <c r="E11" s="36">
        <v>14500</v>
      </c>
      <c r="F11" s="20">
        <f t="shared" ref="F11:F13" si="0">E11/D11</f>
        <v>966.66666666666663</v>
      </c>
      <c r="G11" s="10" t="s">
        <v>4</v>
      </c>
      <c r="H11" s="1"/>
    </row>
    <row r="12" spans="1:8" x14ac:dyDescent="0.25">
      <c r="A12" s="1"/>
      <c r="B12" s="41" t="s">
        <v>112</v>
      </c>
      <c r="C12" s="39">
        <v>2015</v>
      </c>
      <c r="D12" s="39">
        <v>75</v>
      </c>
      <c r="E12" s="36">
        <v>52646</v>
      </c>
      <c r="F12" s="20">
        <f t="shared" si="0"/>
        <v>701.94666666666672</v>
      </c>
      <c r="G12" s="10" t="s">
        <v>4</v>
      </c>
      <c r="H12" s="1"/>
    </row>
    <row r="13" spans="1:8" ht="26.25" x14ac:dyDescent="0.25">
      <c r="A13" s="1"/>
      <c r="B13" s="41" t="s">
        <v>113</v>
      </c>
      <c r="C13" s="39">
        <v>2015</v>
      </c>
      <c r="D13" s="39">
        <v>10</v>
      </c>
      <c r="E13" s="36">
        <v>269863</v>
      </c>
      <c r="F13" s="20">
        <f t="shared" si="0"/>
        <v>26986.3</v>
      </c>
      <c r="G13" s="10" t="s">
        <v>4</v>
      </c>
      <c r="H13" s="1"/>
    </row>
    <row r="14" spans="1:8" x14ac:dyDescent="0.25">
      <c r="A14" s="1"/>
      <c r="B14" s="67" t="s">
        <v>5</v>
      </c>
      <c r="C14" s="68"/>
      <c r="D14" s="68"/>
      <c r="E14" s="69"/>
      <c r="F14" s="34">
        <f>SUM(F10:F13)</f>
        <v>30854.913333333334</v>
      </c>
      <c r="G14" s="18" t="s">
        <v>4</v>
      </c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</sheetData>
  <sheetProtection password="C6BD" sheet="1" objects="1" scenarios="1"/>
  <mergeCells count="4">
    <mergeCell ref="B14:E14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Tobias Bedstrup Eiberg</cp:lastModifiedBy>
  <cp:lastPrinted>2016-06-14T12:57:30Z</cp:lastPrinted>
  <dcterms:created xsi:type="dcterms:W3CDTF">2016-06-02T08:51:18Z</dcterms:created>
  <dcterms:modified xsi:type="dcterms:W3CDTF">2016-12-15T13:46:32Z</dcterms:modified>
</cp:coreProperties>
</file>