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/>
  <c r="F16" i="11" l="1"/>
  <c r="F15" i="11"/>
  <c r="E10" i="2" l="1"/>
  <c r="E12" i="4" s="1"/>
  <c r="E35" i="13" l="1"/>
  <c r="G35" i="13" s="1"/>
  <c r="E27" i="13"/>
  <c r="E19" i="13"/>
  <c r="E15" i="13"/>
  <c r="G11" i="12"/>
  <c r="E17" i="2" s="1"/>
  <c r="G23" i="12"/>
  <c r="E19" i="2" s="1"/>
  <c r="G17" i="12"/>
  <c r="E18" i="2" s="1"/>
  <c r="F11" i="11"/>
  <c r="F12" i="11"/>
  <c r="F13" i="11"/>
  <c r="F14" i="11"/>
  <c r="F17" i="11"/>
  <c r="F10" i="11"/>
  <c r="E15" i="2"/>
  <c r="G15" i="2" s="1"/>
  <c r="G12" i="9"/>
  <c r="G14" i="9" s="1"/>
  <c r="G9" i="9"/>
  <c r="G11" i="9" s="1"/>
  <c r="G12" i="7"/>
  <c r="G18" i="4"/>
  <c r="E23" i="2"/>
  <c r="G23" i="2" s="1"/>
  <c r="E11" i="4" l="1"/>
  <c r="E15" i="4"/>
  <c r="E10" i="4"/>
  <c r="E9" i="2"/>
  <c r="G9" i="8"/>
  <c r="G11" i="8" s="1"/>
  <c r="E11" i="2" s="1"/>
  <c r="F18" i="11"/>
  <c r="G29" i="12" s="1"/>
  <c r="G30" i="12" s="1"/>
  <c r="E20" i="2" s="1"/>
  <c r="E21" i="2" s="1"/>
  <c r="G21" i="2" s="1"/>
  <c r="E28" i="13"/>
  <c r="G28" i="13" s="1"/>
  <c r="G15" i="9"/>
  <c r="E12" i="2" s="1"/>
  <c r="E9" i="4" l="1"/>
  <c r="E13" i="2"/>
  <c r="G13" i="2" s="1"/>
  <c r="G24" i="2" s="1"/>
  <c r="E13" i="4" l="1"/>
  <c r="E14" i="4"/>
  <c r="E16" i="4" l="1"/>
  <c r="G16" i="4" s="1"/>
  <c r="G19" i="4" s="1"/>
</calcChain>
</file>

<file path=xl/sharedStrings.xml><?xml version="1.0" encoding="utf-8"?>
<sst xmlns="http://schemas.openxmlformats.org/spreadsheetml/2006/main" count="242" uniqueCount="123">
  <si>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</si>
  <si>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</si>
  <si>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</si>
  <si>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</si>
  <si>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</si>
  <si>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</si>
  <si>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</si>
  <si>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</si>
  <si>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</si>
  <si>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</si>
  <si>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</si>
  <si>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</si>
  <si>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</si>
  <si>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</si>
  <si>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</si>
  <si>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</si>
  <si>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</si>
  <si>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</si>
  <si>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</si>
  <si>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</si>
  <si>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</si>
  <si>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</si>
  <si>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</si>
  <si>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</si>
  <si>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</si>
  <si>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</si>
  <si>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</si>
  <si>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</si>
  <si>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</si>
  <si>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</si>
  <si>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</si>
  <si>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</si>
  <si>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</si>
  <si>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</si>
  <si>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</si>
  <si>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</si>
  <si>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</si>
  <si>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</si>
  <si>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</si>
  <si>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</si>
  <si>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</si>
  <si>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</si>
  <si>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</si>
  <si>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</si>
  <si>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</si>
  <si>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</si>
  <si>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</si>
  <si>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</si>
  <si>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</si>
  <si>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</si>
  <si>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</si>
  <si>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</si>
  <si>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</si>
  <si>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</si>
  <si>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</si>
  <si>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</si>
  <si>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</si>
  <si>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</si>
  <si>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</si>
  <si>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</si>
  <si>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</si>
  <si>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</si>
  <si>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</si>
  <si>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</si>
  <si>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</si>
  <si>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</si>
  <si>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</si>
  <si>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</si>
  <si>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</si>
  <si>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</si>
  <si>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</si>
  <si>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</si>
  <si>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</si>
  <si>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</si>
  <si>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</si>
  <si>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</si>
  <si>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</si>
  <si>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</si>
  <si>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</si>
  <si>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</si>
  <si>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</si>
  <si>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</si>
  <si>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</si>
  <si>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</si>
  <si>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</si>
  <si>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</si>
  <si>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</si>
  <si>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</si>
  <si>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</si>
  <si>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</si>
  <si>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</si>
  <si>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</si>
  <si>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</si>
  <si>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</si>
  <si>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</si>
  <si>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</si>
  <si>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</si>
  <si>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</si>
  <si>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</si>
  <si>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</si>
  <si>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</si>
  <si>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</si>
  <si>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</si>
  <si>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</si>
  <si>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</si>
  <si>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</si>
  <si>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</si>
  <si>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</si>
  <si>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</si>
  <si>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</si>
  <si>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</si>
  <si>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</si>
  <si>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</si>
  <si>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SRO anlæg</t>
  </si>
  <si>
    <t>Boring (inkl. etablering, forerør, filter og prøvepumpning)</t>
  </si>
  <si>
    <t>Stik på ledningsnet, Konstruktioner</t>
  </si>
  <si>
    <t>Ø110 mm &lt; Ledningsnet ≤ Ø 250 mm</t>
  </si>
  <si>
    <t>Ø 50mm &lt; Ledningsnet ≤ Ø110 mm</t>
  </si>
  <si>
    <t>Afregningsmålere, elektroniske &gt; Ø110 mm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</si>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</sst>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8" t="s">
        <v>6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16994334</v>
      </c>
      <c r="H9" s="16" t="s">
        <v>4</v>
      </c>
      <c r="I9" s="1"/>
    </row>
    <row r="10" spans="1:9" x14ac:dyDescent="0.25">
      <c r="A10" s="1"/>
      <c r="B10" s="69" t="s">
        <v>48</v>
      </c>
      <c r="C10" s="70"/>
      <c r="D10" s="70"/>
      <c r="E10" s="70"/>
      <c r="F10" s="70"/>
      <c r="G10" s="70"/>
      <c r="H10" s="71"/>
      <c r="I10" s="1"/>
    </row>
    <row r="11" spans="1:9" x14ac:dyDescent="0.25">
      <c r="A11" s="1"/>
      <c r="B11" s="79" t="s">
        <v>49</v>
      </c>
      <c r="C11" s="80"/>
      <c r="D11" s="81"/>
      <c r="E11" s="37">
        <v>3974591</v>
      </c>
      <c r="F11" s="10" t="s">
        <v>4</v>
      </c>
      <c r="G11" s="19"/>
      <c r="H11" s="25"/>
      <c r="I11" s="1"/>
    </row>
    <row r="12" spans="1:9" x14ac:dyDescent="0.25">
      <c r="A12" s="1"/>
      <c r="B12" s="79" t="s">
        <v>50</v>
      </c>
      <c r="C12" s="80"/>
      <c r="D12" s="81"/>
      <c r="E12" s="37">
        <v>339300</v>
      </c>
      <c r="F12" s="10" t="s">
        <v>4</v>
      </c>
      <c r="G12" s="13"/>
      <c r="H12" s="26"/>
      <c r="I12" s="1"/>
    </row>
    <row r="13" spans="1:9" x14ac:dyDescent="0.25">
      <c r="A13" s="1"/>
      <c r="B13" s="79" t="s">
        <v>51</v>
      </c>
      <c r="C13" s="80"/>
      <c r="D13" s="81"/>
      <c r="E13" s="37">
        <v>-531020</v>
      </c>
      <c r="F13" s="10" t="s">
        <v>4</v>
      </c>
      <c r="G13" s="13"/>
      <c r="H13" s="26"/>
      <c r="I13" s="1"/>
    </row>
    <row r="14" spans="1:9" x14ac:dyDescent="0.25">
      <c r="A14" s="1"/>
      <c r="B14" s="79" t="s">
        <v>52</v>
      </c>
      <c r="C14" s="80"/>
      <c r="D14" s="81"/>
      <c r="E14" s="37">
        <v>491606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4274477</v>
      </c>
      <c r="F15" s="16" t="s">
        <v>4</v>
      </c>
      <c r="G15" s="13"/>
      <c r="H15" s="26"/>
      <c r="I15" s="1"/>
    </row>
    <row r="16" spans="1:9" x14ac:dyDescent="0.25">
      <c r="A16" s="1"/>
      <c r="B16" s="79" t="s">
        <v>54</v>
      </c>
      <c r="C16" s="80"/>
      <c r="D16" s="81"/>
      <c r="E16" s="37">
        <v>242759</v>
      </c>
      <c r="F16" s="10" t="s">
        <v>4</v>
      </c>
      <c r="G16" s="13"/>
      <c r="H16" s="26"/>
      <c r="I16" s="1"/>
    </row>
    <row r="17" spans="1:9" x14ac:dyDescent="0.25">
      <c r="A17" s="1"/>
      <c r="B17" s="79" t="s">
        <v>55</v>
      </c>
      <c r="C17" s="80"/>
      <c r="D17" s="81"/>
      <c r="E17" s="37">
        <v>0</v>
      </c>
      <c r="F17" s="10" t="s">
        <v>4</v>
      </c>
      <c r="G17" s="13"/>
      <c r="H17" s="26"/>
      <c r="I17" s="1"/>
    </row>
    <row r="18" spans="1:9" x14ac:dyDescent="0.25">
      <c r="A18" s="1"/>
      <c r="B18" s="79" t="s">
        <v>56</v>
      </c>
      <c r="C18" s="80"/>
      <c r="D18" s="81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242759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2" t="s">
        <v>58</v>
      </c>
      <c r="C20" s="73"/>
      <c r="D20" s="74"/>
      <c r="E20" s="37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2" t="s">
        <v>59</v>
      </c>
      <c r="C21" s="73"/>
      <c r="D21" s="74"/>
      <c r="E21" s="37">
        <v>-4823211</v>
      </c>
      <c r="F21" s="10" t="s">
        <v>4</v>
      </c>
      <c r="G21" s="13"/>
      <c r="H21" s="26"/>
      <c r="I21" s="1"/>
    </row>
    <row r="22" spans="1:9" x14ac:dyDescent="0.25">
      <c r="A22" s="1"/>
      <c r="B22" s="79" t="s">
        <v>60</v>
      </c>
      <c r="C22" s="80"/>
      <c r="D22" s="81"/>
      <c r="E22" s="37">
        <v>0</v>
      </c>
      <c r="F22" s="10" t="s">
        <v>4</v>
      </c>
      <c r="G22" s="13"/>
      <c r="H22" s="26"/>
      <c r="I22" s="1"/>
    </row>
    <row r="23" spans="1:9" x14ac:dyDescent="0.25">
      <c r="A23" s="1"/>
      <c r="B23" s="79" t="s">
        <v>61</v>
      </c>
      <c r="C23" s="80"/>
      <c r="D23" s="81"/>
      <c r="E23" s="37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2" t="s">
        <v>62</v>
      </c>
      <c r="C24" s="73"/>
      <c r="D24" s="74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2" t="s">
        <v>63</v>
      </c>
      <c r="C25" s="73"/>
      <c r="D25" s="74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2" t="s">
        <v>64</v>
      </c>
      <c r="C26" s="73"/>
      <c r="D26" s="74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-4823211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-305975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69" t="s">
        <v>67</v>
      </c>
      <c r="C29" s="70"/>
      <c r="D29" s="70"/>
      <c r="E29" s="70"/>
      <c r="F29" s="70"/>
      <c r="G29" s="70"/>
      <c r="H29" s="71"/>
      <c r="I29" s="1"/>
    </row>
    <row r="30" spans="1:9" x14ac:dyDescent="0.25">
      <c r="A30" s="1"/>
      <c r="B30" s="83" t="s">
        <v>67</v>
      </c>
      <c r="C30" s="84"/>
      <c r="D30" s="85"/>
      <c r="E30" s="35">
        <v>2724247</v>
      </c>
      <c r="F30" s="16" t="s">
        <v>4</v>
      </c>
      <c r="G30" s="32">
        <f>-$E$30</f>
        <v>-2724247</v>
      </c>
      <c r="H30" s="16" t="s">
        <v>4</v>
      </c>
      <c r="I30" s="1"/>
    </row>
    <row r="31" spans="1:9" x14ac:dyDescent="0.25">
      <c r="A31" s="1"/>
      <c r="B31" s="99" t="s">
        <v>120</v>
      </c>
      <c r="C31" s="70"/>
      <c r="D31" s="70"/>
      <c r="E31" s="70"/>
      <c r="F31" s="70"/>
      <c r="G31" s="70"/>
      <c r="H31" s="71"/>
      <c r="I31" s="1"/>
    </row>
    <row r="32" spans="1:9" ht="30" customHeight="1" x14ac:dyDescent="0.25">
      <c r="A32" s="1"/>
      <c r="B32" s="72" t="s">
        <v>121</v>
      </c>
      <c r="C32" s="73"/>
      <c r="D32" s="74"/>
      <c r="E32" s="37">
        <v>12754878</v>
      </c>
      <c r="F32" s="10" t="s">
        <v>4</v>
      </c>
      <c r="G32" s="19"/>
      <c r="H32" s="25"/>
      <c r="I32" s="1"/>
    </row>
    <row r="33" spans="1:9" x14ac:dyDescent="0.25">
      <c r="A33" s="1"/>
      <c r="B33" s="79" t="s">
        <v>68</v>
      </c>
      <c r="C33" s="80"/>
      <c r="D33" s="81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2" t="s">
        <v>69</v>
      </c>
      <c r="C34" s="73"/>
      <c r="D34" s="74"/>
      <c r="E34" s="37">
        <v>418492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13173370</v>
      </c>
      <c r="F35" s="16" t="s">
        <v>4</v>
      </c>
      <c r="G35" s="32">
        <f>-E35</f>
        <v>-13173370</v>
      </c>
      <c r="H35" s="16" t="s">
        <v>4</v>
      </c>
      <c r="I35" s="1"/>
    </row>
    <row r="36" spans="1:9" x14ac:dyDescent="0.25">
      <c r="A36" s="1"/>
      <c r="B36" s="69" t="s">
        <v>46</v>
      </c>
      <c r="C36" s="70"/>
      <c r="D36" s="70"/>
      <c r="E36" s="70"/>
      <c r="F36" s="71"/>
      <c r="G36" s="33">
        <f>$G$9+$G$28+$G$30+$G$35</f>
        <v>1096717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122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ht="30" customHeight="1" x14ac:dyDescent="0.25">
      <c r="A9" s="1"/>
      <c r="B9" s="72" t="s">
        <v>31</v>
      </c>
      <c r="C9" s="73"/>
      <c r="D9" s="74"/>
      <c r="E9" s="34">
        <f>'Fane 3. Grundlag'!G12</f>
        <v>15213297.849197881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80"/>
      <c r="D10" s="81"/>
      <c r="E10" s="20">
        <f>'Fane 3. Grundlag'!G11</f>
        <v>6211710.004341919</v>
      </c>
      <c r="F10" s="7" t="s">
        <v>4</v>
      </c>
      <c r="G10" s="11"/>
      <c r="H10" s="12"/>
      <c r="I10" s="1"/>
    </row>
    <row r="11" spans="1:9" x14ac:dyDescent="0.25">
      <c r="A11" s="1"/>
      <c r="B11" s="79" t="s">
        <v>25</v>
      </c>
      <c r="C11" s="80"/>
      <c r="D11" s="81"/>
      <c r="E11" s="20">
        <f>'Fane 4. Individuelt eff.krav'!G11</f>
        <v>43256.479978320916</v>
      </c>
      <c r="F11" s="7" t="s">
        <v>4</v>
      </c>
      <c r="G11" s="13"/>
      <c r="H11" s="12"/>
      <c r="I11" s="1"/>
    </row>
    <row r="12" spans="1:9" x14ac:dyDescent="0.25">
      <c r="A12" s="1"/>
      <c r="B12" s="79" t="s">
        <v>26</v>
      </c>
      <c r="C12" s="80"/>
      <c r="D12" s="81"/>
      <c r="E12" s="20">
        <f>'Fane 5. Generelt eff.krav'!G15</f>
        <v>121705.51347182816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15048335.855747731</v>
      </c>
      <c r="F13" s="17" t="s">
        <v>4</v>
      </c>
      <c r="G13" s="32">
        <f>E13</f>
        <v>15048335.855747731</v>
      </c>
      <c r="H13" s="17" t="s">
        <v>4</v>
      </c>
      <c r="I13" s="1"/>
    </row>
    <row r="14" spans="1:9" x14ac:dyDescent="0.25">
      <c r="A14" s="1"/>
      <c r="B14" s="69" t="s">
        <v>32</v>
      </c>
      <c r="C14" s="70"/>
      <c r="D14" s="70"/>
      <c r="E14" s="70"/>
      <c r="F14" s="70"/>
      <c r="G14" s="70"/>
      <c r="H14" s="71"/>
      <c r="I14" s="1"/>
    </row>
    <row r="15" spans="1:9" x14ac:dyDescent="0.25">
      <c r="A15" s="1"/>
      <c r="B15" s="75" t="s">
        <v>108</v>
      </c>
      <c r="C15" s="76"/>
      <c r="D15" s="77"/>
      <c r="E15" s="32">
        <f>'Fane 6. Hist. over el. underdæk'!G13</f>
        <v>0</v>
      </c>
      <c r="F15" s="17" t="s">
        <v>4</v>
      </c>
      <c r="G15" s="32">
        <f>E15</f>
        <v>0</v>
      </c>
      <c r="H15" s="17" t="s">
        <v>4</v>
      </c>
      <c r="I15" s="1"/>
    </row>
    <row r="16" spans="1:9" x14ac:dyDescent="0.25">
      <c r="A16" s="1"/>
      <c r="B16" s="69" t="s">
        <v>28</v>
      </c>
      <c r="C16" s="70"/>
      <c r="D16" s="70"/>
      <c r="E16" s="70"/>
      <c r="F16" s="70"/>
      <c r="G16" s="70"/>
      <c r="H16" s="71"/>
      <c r="I16" s="1"/>
    </row>
    <row r="17" spans="1:9" x14ac:dyDescent="0.25">
      <c r="A17" s="1"/>
      <c r="B17" s="72" t="s">
        <v>35</v>
      </c>
      <c r="C17" s="73"/>
      <c r="D17" s="74"/>
      <c r="E17" s="20">
        <f>'Fane 8. Korrektion af PL2015'!G11</f>
        <v>-233532</v>
      </c>
      <c r="F17" s="7" t="s">
        <v>4</v>
      </c>
      <c r="G17" s="19"/>
      <c r="H17" s="9"/>
      <c r="I17" s="1"/>
    </row>
    <row r="18" spans="1:9" x14ac:dyDescent="0.25">
      <c r="A18" s="1"/>
      <c r="B18" s="72" t="s">
        <v>36</v>
      </c>
      <c r="C18" s="73"/>
      <c r="D18" s="74"/>
      <c r="E18" s="20">
        <f>'Fane 8. Korrektion af PL2015'!G17</f>
        <v>845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2" t="s">
        <v>98</v>
      </c>
      <c r="C19" s="73"/>
      <c r="D19" s="74"/>
      <c r="E19" s="20">
        <f>'Fane 8. Korrektion af PL2015'!G23</f>
        <v>0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2" t="s">
        <v>37</v>
      </c>
      <c r="C20" s="73"/>
      <c r="D20" s="74"/>
      <c r="E20" s="20">
        <f>'Fane 8. Korrektion af PL2015'!G30</f>
        <v>181450.41333333333</v>
      </c>
      <c r="F20" s="7" t="s">
        <v>4</v>
      </c>
      <c r="G20" s="14"/>
      <c r="H20" s="15"/>
      <c r="I20" s="1"/>
    </row>
    <row r="21" spans="1:9" x14ac:dyDescent="0.25">
      <c r="A21" s="1"/>
      <c r="B21" s="75" t="s">
        <v>38</v>
      </c>
      <c r="C21" s="76"/>
      <c r="D21" s="77"/>
      <c r="E21" s="32">
        <f>SUM(E17:E20)</f>
        <v>-51236.58666666667</v>
      </c>
      <c r="F21" s="17" t="s">
        <v>4</v>
      </c>
      <c r="G21" s="32">
        <f>E21</f>
        <v>-51236.58666666667</v>
      </c>
      <c r="H21" s="17" t="s">
        <v>4</v>
      </c>
      <c r="I21" s="1"/>
    </row>
    <row r="22" spans="1:9" x14ac:dyDescent="0.25">
      <c r="A22" s="1"/>
      <c r="B22" s="69" t="s">
        <v>33</v>
      </c>
      <c r="C22" s="70"/>
      <c r="D22" s="70"/>
      <c r="E22" s="70"/>
      <c r="F22" s="70"/>
      <c r="G22" s="70"/>
      <c r="H22" s="71"/>
      <c r="I22" s="1"/>
    </row>
    <row r="23" spans="1:9" x14ac:dyDescent="0.25">
      <c r="A23" s="1"/>
      <c r="B23" s="75" t="s">
        <v>34</v>
      </c>
      <c r="C23" s="76"/>
      <c r="D23" s="77"/>
      <c r="E23" s="32">
        <f>'Fane 9. Kontrol af PL2015'!G36</f>
        <v>1096717</v>
      </c>
      <c r="F23" s="17" t="s">
        <v>4</v>
      </c>
      <c r="G23" s="32">
        <f>E23</f>
        <v>1096717</v>
      </c>
      <c r="H23" s="17" t="s">
        <v>4</v>
      </c>
      <c r="I23" s="1"/>
    </row>
    <row r="24" spans="1:9" x14ac:dyDescent="0.25">
      <c r="A24" s="1"/>
      <c r="B24" s="69" t="s">
        <v>39</v>
      </c>
      <c r="C24" s="70"/>
      <c r="D24" s="70"/>
      <c r="E24" s="70"/>
      <c r="F24" s="71"/>
      <c r="G24" s="33">
        <f>G13+G15+G21+G23</f>
        <v>16093816.269081065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  <mergeCell ref="B24:F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2" t="s">
        <v>40</v>
      </c>
      <c r="C9" s="73"/>
      <c r="D9" s="74"/>
      <c r="E9" s="36">
        <f>'Fane 2.1. Økonomisk ramme 2017'!$E$9-'Fane 2.1. Økonomisk ramme 2017'!$E$11-'Fane 2.1. Økonomisk ramme 2017'!$E$12</f>
        <v>15048335.855747731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3560002.726478654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5276623.1249271585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6211710.004341919</v>
      </c>
      <c r="F12" s="7" t="s">
        <v>4</v>
      </c>
      <c r="G12" s="11"/>
      <c r="H12" s="12"/>
      <c r="I12" s="1"/>
    </row>
    <row r="13" spans="1:9" x14ac:dyDescent="0.25">
      <c r="A13" s="1"/>
      <c r="B13" s="79" t="s">
        <v>41</v>
      </c>
      <c r="C13" s="80"/>
      <c r="D13" s="81"/>
      <c r="E13" s="37">
        <f>$E$9*0.0127</f>
        <v>191113.86536799619</v>
      </c>
      <c r="F13" s="7" t="s">
        <v>4</v>
      </c>
      <c r="G13" s="13"/>
      <c r="H13" s="12"/>
      <c r="I13" s="1"/>
    </row>
    <row r="14" spans="1:9" x14ac:dyDescent="0.25">
      <c r="A14" s="1"/>
      <c r="B14" s="79" t="s">
        <v>25</v>
      </c>
      <c r="C14" s="80"/>
      <c r="D14" s="81"/>
      <c r="E14" s="37">
        <f>('Fane 2.2. Økonomisk ramme 2018'!$E$9-'Fane 2.2. Økonomisk ramme 2018'!$E$12)*1.0127*'Fane 4. Individuelt eff.krav'!$G$10/100</f>
        <v>43003.056879516756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121323.65960218478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15075123.004634026</v>
      </c>
      <c r="F16" s="17" t="s">
        <v>4</v>
      </c>
      <c r="G16" s="32">
        <f>E16</f>
        <v>15075123.004634026</v>
      </c>
      <c r="H16" s="17" t="s">
        <v>4</v>
      </c>
      <c r="I16" s="1"/>
    </row>
    <row r="17" spans="1:9" x14ac:dyDescent="0.25">
      <c r="A17" s="1"/>
      <c r="B17" s="69" t="s">
        <v>32</v>
      </c>
      <c r="C17" s="70"/>
      <c r="D17" s="70"/>
      <c r="E17" s="70"/>
      <c r="F17" s="70"/>
      <c r="G17" s="70"/>
      <c r="H17" s="71"/>
      <c r="I17" s="1"/>
    </row>
    <row r="18" spans="1:9" ht="15" customHeight="1" x14ac:dyDescent="0.25">
      <c r="A18" s="1"/>
      <c r="B18" s="75" t="s">
        <v>108</v>
      </c>
      <c r="C18" s="76"/>
      <c r="D18" s="77"/>
      <c r="E18" s="35">
        <f>IF('Fane 6. Hist. over el. underdæk'!$G$12&gt;1,'Fane 6. Hist. over el. underdæk'!$G$13,0)</f>
        <v>0</v>
      </c>
      <c r="F18" s="17" t="s">
        <v>4</v>
      </c>
      <c r="G18" s="32">
        <f>E18</f>
        <v>0</v>
      </c>
      <c r="H18" s="17" t="s">
        <v>4</v>
      </c>
      <c r="I18" s="1"/>
    </row>
    <row r="19" spans="1:9" x14ac:dyDescent="0.25">
      <c r="A19" s="1"/>
      <c r="B19" s="69" t="s">
        <v>42</v>
      </c>
      <c r="C19" s="70"/>
      <c r="D19" s="70"/>
      <c r="E19" s="70"/>
      <c r="F19" s="71"/>
      <c r="G19" s="33">
        <f>G16+G18</f>
        <v>15075123.004634026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9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44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99</v>
      </c>
      <c r="C9" s="80"/>
      <c r="D9" s="80"/>
      <c r="E9" s="80"/>
      <c r="F9" s="81"/>
      <c r="G9" s="37">
        <v>3650556.3379485239</v>
      </c>
      <c r="H9" s="10" t="s">
        <v>4</v>
      </c>
      <c r="I9" s="1"/>
    </row>
    <row r="10" spans="1:9" x14ac:dyDescent="0.25">
      <c r="A10" s="1"/>
      <c r="B10" s="79" t="s">
        <v>100</v>
      </c>
      <c r="C10" s="80"/>
      <c r="D10" s="80"/>
      <c r="E10" s="80"/>
      <c r="F10" s="81"/>
      <c r="G10" s="37">
        <v>5351031.5069074379</v>
      </c>
      <c r="H10" s="10" t="s">
        <v>4</v>
      </c>
      <c r="I10" s="1"/>
    </row>
    <row r="11" spans="1:9" x14ac:dyDescent="0.25">
      <c r="A11" s="1"/>
      <c r="B11" s="79" t="s">
        <v>101</v>
      </c>
      <c r="C11" s="80"/>
      <c r="D11" s="80"/>
      <c r="E11" s="80"/>
      <c r="F11" s="81"/>
      <c r="G11" s="37">
        <v>6211710.004341919</v>
      </c>
      <c r="H11" s="10" t="s">
        <v>4</v>
      </c>
      <c r="I11" s="1"/>
    </row>
    <row r="12" spans="1:9" x14ac:dyDescent="0.25">
      <c r="A12" s="1"/>
      <c r="B12" s="69" t="s">
        <v>44</v>
      </c>
      <c r="C12" s="70"/>
      <c r="D12" s="70"/>
      <c r="E12" s="70"/>
      <c r="F12" s="71"/>
      <c r="G12" s="33">
        <f>SUM(G9:G11)</f>
        <v>15213297.849197881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27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25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103</v>
      </c>
      <c r="C9" s="80"/>
      <c r="D9" s="80"/>
      <c r="E9" s="80"/>
      <c r="F9" s="81"/>
      <c r="G9" s="20">
        <f>'Fane 3. Grundlag'!G12-'Fane 3. Grundlag'!G11</f>
        <v>9001587.8448559623</v>
      </c>
      <c r="H9" s="10" t="s">
        <v>4</v>
      </c>
      <c r="I9" s="1"/>
    </row>
    <row r="10" spans="1:9" x14ac:dyDescent="0.25">
      <c r="A10" s="1"/>
      <c r="B10" s="79" t="s">
        <v>71</v>
      </c>
      <c r="C10" s="80"/>
      <c r="D10" s="80"/>
      <c r="E10" s="80"/>
      <c r="F10" s="81"/>
      <c r="G10" s="44">
        <v>0.48054277449550431</v>
      </c>
      <c r="H10" s="10" t="s">
        <v>72</v>
      </c>
      <c r="I10" s="1"/>
    </row>
    <row r="11" spans="1:9" x14ac:dyDescent="0.25">
      <c r="A11" s="1"/>
      <c r="B11" s="69" t="s">
        <v>25</v>
      </c>
      <c r="C11" s="70"/>
      <c r="D11" s="70"/>
      <c r="E11" s="70"/>
      <c r="F11" s="71"/>
      <c r="G11" s="33">
        <f>$G$9*$G$10/100</f>
        <v>43256.479978320916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3650556.3379485239</v>
      </c>
      <c r="H9" s="10" t="s">
        <v>4</v>
      </c>
      <c r="I9" s="1"/>
    </row>
    <row r="10" spans="1:9" x14ac:dyDescent="0.25">
      <c r="A10" s="1"/>
      <c r="B10" s="79" t="s">
        <v>26</v>
      </c>
      <c r="C10" s="80"/>
      <c r="D10" s="80"/>
      <c r="E10" s="80"/>
      <c r="F10" s="81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73011.12675897048</v>
      </c>
      <c r="H11" s="16" t="s">
        <v>4</v>
      </c>
      <c r="I11" s="1"/>
    </row>
    <row r="12" spans="1:9" x14ac:dyDescent="0.25">
      <c r="A12" s="1"/>
      <c r="B12" s="79" t="s">
        <v>100</v>
      </c>
      <c r="C12" s="80"/>
      <c r="D12" s="80"/>
      <c r="E12" s="80"/>
      <c r="F12" s="81"/>
      <c r="G12" s="20">
        <f>'Fane 3. Grundlag'!G10</f>
        <v>5351031.5069074379</v>
      </c>
      <c r="H12" s="10" t="s">
        <v>4</v>
      </c>
      <c r="I12" s="1"/>
    </row>
    <row r="13" spans="1:9" x14ac:dyDescent="0.25">
      <c r="A13" s="1"/>
      <c r="B13" s="79" t="s">
        <v>26</v>
      </c>
      <c r="C13" s="80"/>
      <c r="D13" s="80"/>
      <c r="E13" s="80"/>
      <c r="F13" s="81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48694.386712857689</v>
      </c>
      <c r="H14" s="16" t="s">
        <v>4</v>
      </c>
      <c r="I14" s="1"/>
    </row>
    <row r="15" spans="1:9" x14ac:dyDescent="0.25">
      <c r="A15" s="1"/>
      <c r="B15" s="69" t="s">
        <v>104</v>
      </c>
      <c r="C15" s="70"/>
      <c r="D15" s="70"/>
      <c r="E15" s="70"/>
      <c r="F15" s="71"/>
      <c r="G15" s="33">
        <f>G11+G14</f>
        <v>121705.51347182816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106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107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9" t="s">
        <v>76</v>
      </c>
      <c r="C9" s="80"/>
      <c r="D9" s="80"/>
      <c r="E9" s="80"/>
      <c r="F9" s="81"/>
      <c r="G9" s="37">
        <v>1043258</v>
      </c>
      <c r="H9" s="10" t="s">
        <v>4</v>
      </c>
      <c r="I9" s="1"/>
    </row>
    <row r="10" spans="1:9" x14ac:dyDescent="0.25">
      <c r="A10" s="1"/>
      <c r="B10" s="79" t="s">
        <v>77</v>
      </c>
      <c r="C10" s="80"/>
      <c r="D10" s="80"/>
      <c r="E10" s="80"/>
      <c r="F10" s="81"/>
      <c r="G10" s="37">
        <v>1043258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0</v>
      </c>
      <c r="H11" s="23" t="s">
        <v>4</v>
      </c>
      <c r="I11" s="1"/>
    </row>
    <row r="12" spans="1:9" x14ac:dyDescent="0.25">
      <c r="A12" s="1"/>
      <c r="B12" s="79" t="s">
        <v>78</v>
      </c>
      <c r="C12" s="80"/>
      <c r="D12" s="80"/>
      <c r="E12" s="80"/>
      <c r="F12" s="81"/>
      <c r="G12" s="37">
        <v>0</v>
      </c>
      <c r="H12" s="10" t="s">
        <v>4</v>
      </c>
      <c r="I12" s="1"/>
    </row>
    <row r="13" spans="1:9" x14ac:dyDescent="0.25">
      <c r="A13" s="1"/>
      <c r="B13" s="69" t="s">
        <v>75</v>
      </c>
      <c r="C13" s="70"/>
      <c r="D13" s="70"/>
      <c r="E13" s="70"/>
      <c r="F13" s="71"/>
      <c r="G13" s="33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0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8" t="s">
        <v>30</v>
      </c>
      <c r="C3" s="78"/>
      <c r="D3" s="78"/>
      <c r="E3" s="78"/>
      <c r="F3" s="78"/>
      <c r="G3" s="78"/>
      <c r="H3" s="1"/>
    </row>
    <row r="4" spans="1:8" ht="15" customHeight="1" x14ac:dyDescent="0.25">
      <c r="A4" s="1"/>
      <c r="B4" s="78"/>
      <c r="C4" s="78"/>
      <c r="D4" s="78"/>
      <c r="E4" s="78"/>
      <c r="F4" s="78"/>
      <c r="G4" s="7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9" t="s">
        <v>5</v>
      </c>
      <c r="C8" s="70"/>
      <c r="D8" s="70"/>
      <c r="E8" s="70"/>
      <c r="F8" s="70"/>
      <c r="G8" s="71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10</v>
      </c>
      <c r="E10" s="37">
        <v>303621</v>
      </c>
      <c r="F10" s="20">
        <f>E10/D10</f>
        <v>30362.1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30</v>
      </c>
      <c r="E11" s="37">
        <v>1316</v>
      </c>
      <c r="F11" s="20">
        <f t="shared" ref="F11:F17" si="0">E11/D11</f>
        <v>43.866666666666667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75</v>
      </c>
      <c r="E12" s="37">
        <v>80197</v>
      </c>
      <c r="F12" s="20">
        <f t="shared" si="0"/>
        <v>1069.2933333333333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75</v>
      </c>
      <c r="E13" s="37">
        <v>1202818</v>
      </c>
      <c r="F13" s="20">
        <f t="shared" si="0"/>
        <v>16037.573333333334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75</v>
      </c>
      <c r="E14" s="37">
        <v>125864</v>
      </c>
      <c r="F14" s="20">
        <f t="shared" si="0"/>
        <v>1678.1866666666667</v>
      </c>
      <c r="G14" s="10" t="s">
        <v>4</v>
      </c>
      <c r="H14" s="1"/>
    </row>
    <row r="15" spans="1:8" x14ac:dyDescent="0.25">
      <c r="A15" s="1"/>
      <c r="B15" s="41" t="s">
        <v>117</v>
      </c>
      <c r="C15" s="39">
        <v>2015</v>
      </c>
      <c r="D15" s="39">
        <v>75</v>
      </c>
      <c r="E15" s="37">
        <v>167549</v>
      </c>
      <c r="F15" s="20">
        <f t="shared" si="0"/>
        <v>2233.9866666666667</v>
      </c>
      <c r="G15" s="10" t="s">
        <v>4</v>
      </c>
      <c r="H15" s="1"/>
    </row>
    <row r="16" spans="1:8" x14ac:dyDescent="0.25">
      <c r="A16" s="1"/>
      <c r="B16" s="41" t="s">
        <v>117</v>
      </c>
      <c r="C16" s="39">
        <v>2015</v>
      </c>
      <c r="D16" s="39">
        <v>75</v>
      </c>
      <c r="E16" s="37">
        <v>131895</v>
      </c>
      <c r="F16" s="20">
        <f t="shared" si="0"/>
        <v>1758.6</v>
      </c>
      <c r="G16" s="10" t="s">
        <v>4</v>
      </c>
      <c r="H16" s="1"/>
    </row>
    <row r="17" spans="1:8" x14ac:dyDescent="0.25">
      <c r="A17" s="1"/>
      <c r="B17" s="41" t="s">
        <v>118</v>
      </c>
      <c r="C17" s="39">
        <v>2015</v>
      </c>
      <c r="D17" s="39">
        <v>10</v>
      </c>
      <c r="E17" s="37">
        <v>2809951</v>
      </c>
      <c r="F17" s="20">
        <f t="shared" si="0"/>
        <v>280995.09999999998</v>
      </c>
      <c r="G17" s="10" t="s">
        <v>4</v>
      </c>
      <c r="H17" s="1"/>
    </row>
    <row r="18" spans="1:8" x14ac:dyDescent="0.25">
      <c r="A18" s="1"/>
      <c r="B18" s="69" t="s">
        <v>119</v>
      </c>
      <c r="C18" s="70"/>
      <c r="D18" s="70"/>
      <c r="E18" s="71"/>
      <c r="F18" s="33">
        <f>SUM(F10:F17)</f>
        <v>334178.70666666667</v>
      </c>
      <c r="G18" s="18" t="s">
        <v>4</v>
      </c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  <row r="47" spans="1:8" x14ac:dyDescent="0.25">
      <c r="A47" s="6"/>
      <c r="B47" s="6"/>
      <c r="C47" s="6"/>
      <c r="D47" s="6"/>
      <c r="E47" s="6"/>
      <c r="F47" s="6"/>
      <c r="G47" s="6"/>
      <c r="H47" s="6"/>
    </row>
    <row r="48" spans="1:8" x14ac:dyDescent="0.25">
      <c r="A48" s="6"/>
      <c r="B48" s="6"/>
      <c r="C48" s="6"/>
      <c r="D48" s="6"/>
      <c r="E48" s="6"/>
      <c r="F48" s="6"/>
      <c r="G48" s="6"/>
      <c r="H48" s="6"/>
    </row>
    <row r="49" spans="1:8" x14ac:dyDescent="0.25">
      <c r="A49" s="6"/>
      <c r="B49" s="6"/>
      <c r="C49" s="6"/>
      <c r="D49" s="6"/>
      <c r="E49" s="6"/>
      <c r="F49" s="6"/>
      <c r="G49" s="6"/>
      <c r="H49" s="6"/>
    </row>
    <row r="50" spans="1:8" x14ac:dyDescent="0.25">
      <c r="A50" s="6"/>
      <c r="B50" s="6"/>
      <c r="C50" s="6"/>
      <c r="D50" s="6"/>
      <c r="E50" s="6"/>
      <c r="F50" s="6"/>
      <c r="G50" s="6"/>
      <c r="H50" s="6"/>
    </row>
  </sheetData>
  <sheetProtection password="C6BD" sheet="1" objects="1" scenarios="1"/>
  <mergeCells count="4">
    <mergeCell ref="B18:E1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8" t="s">
        <v>7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5" t="s">
        <v>92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79" t="s">
        <v>80</v>
      </c>
      <c r="C9" s="80"/>
      <c r="D9" s="80"/>
      <c r="E9" s="80"/>
      <c r="F9" s="81"/>
      <c r="G9" s="37">
        <v>6218568</v>
      </c>
      <c r="H9" s="10" t="s">
        <v>4</v>
      </c>
      <c r="I9" s="1"/>
    </row>
    <row r="10" spans="1:9" x14ac:dyDescent="0.25">
      <c r="A10" s="1"/>
      <c r="B10" s="79" t="s">
        <v>81</v>
      </c>
      <c r="C10" s="80"/>
      <c r="D10" s="80"/>
      <c r="E10" s="80"/>
      <c r="F10" s="81"/>
      <c r="G10" s="37">
        <v>6452100</v>
      </c>
      <c r="H10" s="10" t="s">
        <v>4</v>
      </c>
      <c r="I10" s="1"/>
    </row>
    <row r="11" spans="1:9" x14ac:dyDescent="0.25">
      <c r="A11" s="1"/>
      <c r="B11" s="69" t="s">
        <v>82</v>
      </c>
      <c r="C11" s="70"/>
      <c r="D11" s="70"/>
      <c r="E11" s="70"/>
      <c r="F11" s="71"/>
      <c r="G11" s="33">
        <f>G9-G10</f>
        <v>-233532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5" t="s">
        <v>83</v>
      </c>
      <c r="C14" s="96"/>
      <c r="D14" s="96"/>
      <c r="E14" s="96"/>
      <c r="F14" s="96"/>
      <c r="G14" s="96"/>
      <c r="H14" s="97"/>
      <c r="I14" s="1"/>
    </row>
    <row r="15" spans="1:9" x14ac:dyDescent="0.25">
      <c r="A15" s="1"/>
      <c r="B15" s="79" t="s">
        <v>84</v>
      </c>
      <c r="C15" s="80"/>
      <c r="D15" s="80"/>
      <c r="E15" s="80"/>
      <c r="F15" s="81"/>
      <c r="G15" s="37">
        <v>845</v>
      </c>
      <c r="H15" s="10" t="s">
        <v>4</v>
      </c>
      <c r="I15" s="1"/>
    </row>
    <row r="16" spans="1:9" x14ac:dyDescent="0.25">
      <c r="A16" s="1"/>
      <c r="B16" s="79" t="s">
        <v>85</v>
      </c>
      <c r="C16" s="80"/>
      <c r="D16" s="80"/>
      <c r="E16" s="80"/>
      <c r="F16" s="81"/>
      <c r="G16" s="37">
        <v>0</v>
      </c>
      <c r="H16" s="10" t="s">
        <v>4</v>
      </c>
      <c r="I16" s="1"/>
    </row>
    <row r="17" spans="1:9" x14ac:dyDescent="0.25">
      <c r="A17" s="1"/>
      <c r="B17" s="69" t="s">
        <v>86</v>
      </c>
      <c r="C17" s="70"/>
      <c r="D17" s="70"/>
      <c r="E17" s="70"/>
      <c r="F17" s="71"/>
      <c r="G17" s="33">
        <f>G15-G16</f>
        <v>845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5" t="s">
        <v>93</v>
      </c>
      <c r="C20" s="96"/>
      <c r="D20" s="96"/>
      <c r="E20" s="96"/>
      <c r="F20" s="96"/>
      <c r="G20" s="96"/>
      <c r="H20" s="97"/>
      <c r="I20" s="1"/>
    </row>
    <row r="21" spans="1:9" x14ac:dyDescent="0.25">
      <c r="A21" s="1"/>
      <c r="B21" s="79" t="s">
        <v>94</v>
      </c>
      <c r="C21" s="80"/>
      <c r="D21" s="80"/>
      <c r="E21" s="80"/>
      <c r="F21" s="81"/>
      <c r="G21" s="37">
        <v>0</v>
      </c>
      <c r="H21" s="10" t="s">
        <v>4</v>
      </c>
      <c r="I21" s="1"/>
    </row>
    <row r="22" spans="1:9" x14ac:dyDescent="0.25">
      <c r="A22" s="1"/>
      <c r="B22" s="79" t="s">
        <v>96</v>
      </c>
      <c r="C22" s="80"/>
      <c r="D22" s="80"/>
      <c r="E22" s="80"/>
      <c r="F22" s="81"/>
      <c r="G22" s="37">
        <v>0</v>
      </c>
      <c r="H22" s="10" t="s">
        <v>4</v>
      </c>
      <c r="I22" s="1"/>
    </row>
    <row r="23" spans="1:9" x14ac:dyDescent="0.25">
      <c r="A23" s="1"/>
      <c r="B23" s="69" t="s">
        <v>95</v>
      </c>
      <c r="C23" s="70"/>
      <c r="D23" s="70"/>
      <c r="E23" s="70"/>
      <c r="F23" s="71"/>
      <c r="G23" s="33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5" t="s">
        <v>87</v>
      </c>
      <c r="C26" s="96"/>
      <c r="D26" s="96"/>
      <c r="E26" s="96"/>
      <c r="F26" s="96"/>
      <c r="G26" s="96"/>
      <c r="H26" s="97"/>
      <c r="I26" s="1"/>
    </row>
    <row r="27" spans="1:9" x14ac:dyDescent="0.25">
      <c r="A27" s="1"/>
      <c r="B27" s="79" t="s">
        <v>88</v>
      </c>
      <c r="C27" s="80"/>
      <c r="D27" s="80"/>
      <c r="E27" s="80"/>
      <c r="F27" s="81"/>
      <c r="G27" s="37">
        <v>183333</v>
      </c>
      <c r="H27" s="10" t="s">
        <v>4</v>
      </c>
      <c r="I27" s="1"/>
    </row>
    <row r="28" spans="1:9" x14ac:dyDescent="0.25">
      <c r="A28" s="1"/>
      <c r="B28" s="79" t="s">
        <v>89</v>
      </c>
      <c r="C28" s="80"/>
      <c r="D28" s="80"/>
      <c r="E28" s="80"/>
      <c r="F28" s="81"/>
      <c r="G28" s="37">
        <v>303574</v>
      </c>
      <c r="H28" s="10" t="s">
        <v>4</v>
      </c>
      <c r="I28" s="1"/>
    </row>
    <row r="29" spans="1:9" x14ac:dyDescent="0.25">
      <c r="A29" s="1"/>
      <c r="B29" s="79" t="s">
        <v>90</v>
      </c>
      <c r="C29" s="80"/>
      <c r="D29" s="80"/>
      <c r="E29" s="80"/>
      <c r="F29" s="81"/>
      <c r="G29" s="20">
        <f>'Fane 7. Gen. inv. i 2015'!F18</f>
        <v>334178.70666666667</v>
      </c>
      <c r="H29" s="10" t="s">
        <v>4</v>
      </c>
      <c r="I29" s="1"/>
    </row>
    <row r="30" spans="1:9" x14ac:dyDescent="0.25">
      <c r="A30" s="1"/>
      <c r="B30" s="69" t="s">
        <v>87</v>
      </c>
      <c r="C30" s="70"/>
      <c r="D30" s="70"/>
      <c r="E30" s="70"/>
      <c r="F30" s="71"/>
      <c r="G30" s="33">
        <f>G29-G27+G29-G28</f>
        <v>181450.41333333333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2016-12-13T11:33:16Z</dcterms:modified>
</cp:coreProperties>
</file>