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010" yWindow="7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 s="1"/>
  <c r="F31" i="11" l="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32" i="11"/>
  <c r="F10" i="11"/>
  <c r="E15" i="2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G11" i="8" s="1"/>
  <c r="E11" i="2" s="1"/>
  <c r="F33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<sst xmlns="http://schemas.openxmlformats.org/spreadsheetml/2006/main" count="272" uniqueCount="129">
  <si>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</si>
  <si>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</si>
  <si>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</si>
  <si>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</si>
  <si>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</si>
  <si>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</si>
  <si>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</si>
  <si>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</si>
  <si>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</si>
  <si>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</si>
  <si>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</si>
  <si>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</si>
  <si>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</si>
  <si>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</si>
  <si>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</si>
  <si>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</si>
  <si>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</si>
  <si>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</si>
  <si>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</si>
  <si>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</si>
  <si>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</si>
  <si>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</si>
  <si>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</si>
  <si>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</si>
  <si>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</si>
  <si>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</si>
  <si>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</si>
  <si>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</si>
  <si>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</si>
  <si>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</si>
  <si>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</si>
  <si>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</si>
  <si>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</si>
  <si>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</si>
  <si>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</si>
  <si>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</si>
  <si>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</si>
  <si>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</si>
  <si>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</si>
  <si>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</si>
  <si>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</si>
  <si>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</si>
  <si>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</si>
  <si>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</si>
  <si>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</si>
  <si>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</si>
  <si>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</si>
  <si>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</si>
  <si>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</si>
  <si>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</si>
  <si>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</si>
  <si>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</si>
  <si>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</si>
  <si>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</si>
  <si>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</si>
  <si>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</si>
  <si>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</si>
  <si>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</si>
  <si>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</si>
  <si>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</si>
  <si>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</si>
  <si>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</si>
  <si>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</si>
  <si>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</si>
  <si>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</si>
  <si>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</si>
  <si>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</si>
  <si>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</si>
  <si>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</si>
  <si>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</si>
  <si>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</si>
  <si>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</si>
  <si>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</si>
  <si>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</si>
  <si>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</si>
  <si>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</si>
  <si>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</si>
  <si>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</si>
  <si>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</si>
  <si>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</si>
  <si>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</si>
  <si>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</si>
  <si>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</si>
  <si>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</si>
  <si>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</si>
  <si>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</si>
  <si>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</si>
  <si>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</si>
  <si>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</si>
  <si>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</si>
  <si>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</si>
  <si>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</si>
  <si>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</si>
  <si>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</si>
  <si>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</si>
  <si>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</si>
  <si>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</si>
  <si>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</si>
  <si>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</si>
  <si>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</si>
  <si>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</si>
  <si>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</si>
  <si>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</si>
  <si>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</si>
  <si>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</si>
  <si>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</si>
  <si>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</si>
  <si>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</si>
  <si>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</si>
  <si>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</si>
  <si>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</si>
  <si>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</si>
  <si>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</si>
  <si>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Ø 50mm &lt; Ledningsnet ≤ Ø110 mm</t>
  </si>
  <si>
    <t>Stik på ledningsnet, Konstruktioner</t>
  </si>
  <si>
    <t xml:space="preserve">Afregningsmålere, mekaniske </t>
  </si>
  <si>
    <t>Administrationbygninger</t>
  </si>
  <si>
    <t>Køretøjer, små lastvogne (&lt; 3.500 kg.)</t>
  </si>
  <si>
    <t>Arbejdsplads</t>
  </si>
  <si>
    <t>Værktøj</t>
  </si>
  <si>
    <t>ERP-system</t>
  </si>
  <si>
    <t>Rentvandsbeholder  element</t>
  </si>
  <si>
    <t>Råvandsstation komplet montering og boringshus/tørbrønd</t>
  </si>
  <si>
    <t>Ø110 mm &lt; Ledningsnet ≤ Ø 250 mm</t>
  </si>
  <si>
    <t>Boring (inkl. etablering, forerør, filter og prøvepumpning)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</si>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</sst>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39073968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6" t="s">
        <v>49</v>
      </c>
      <c r="C11" s="77"/>
      <c r="D11" s="78"/>
      <c r="E11" s="37">
        <v>9376896</v>
      </c>
      <c r="F11" s="10" t="s">
        <v>4</v>
      </c>
      <c r="G11" s="19"/>
      <c r="H11" s="25"/>
      <c r="I11" s="1"/>
    </row>
    <row r="12" spans="1:9" x14ac:dyDescent="0.25">
      <c r="A12" s="1"/>
      <c r="B12" s="76" t="s">
        <v>50</v>
      </c>
      <c r="C12" s="77"/>
      <c r="D12" s="78"/>
      <c r="E12" s="37">
        <v>1639129</v>
      </c>
      <c r="F12" s="10" t="s">
        <v>4</v>
      </c>
      <c r="G12" s="13"/>
      <c r="H12" s="26"/>
      <c r="I12" s="1"/>
    </row>
    <row r="13" spans="1:9" x14ac:dyDescent="0.25">
      <c r="A13" s="1"/>
      <c r="B13" s="76" t="s">
        <v>51</v>
      </c>
      <c r="C13" s="77"/>
      <c r="D13" s="78"/>
      <c r="E13" s="37">
        <v>53120</v>
      </c>
      <c r="F13" s="10" t="s">
        <v>4</v>
      </c>
      <c r="G13" s="13"/>
      <c r="H13" s="26"/>
      <c r="I13" s="1"/>
    </row>
    <row r="14" spans="1:9" x14ac:dyDescent="0.25">
      <c r="A14" s="1"/>
      <c r="B14" s="76" t="s">
        <v>52</v>
      </c>
      <c r="C14" s="77"/>
      <c r="D14" s="78"/>
      <c r="E14" s="37">
        <v>738061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11807206</v>
      </c>
      <c r="F15" s="16" t="s">
        <v>4</v>
      </c>
      <c r="G15" s="13"/>
      <c r="H15" s="26"/>
      <c r="I15" s="1"/>
    </row>
    <row r="16" spans="1:9" x14ac:dyDescent="0.25">
      <c r="A16" s="1"/>
      <c r="B16" s="76" t="s">
        <v>54</v>
      </c>
      <c r="C16" s="77"/>
      <c r="D16" s="78"/>
      <c r="E16" s="37">
        <v>548605</v>
      </c>
      <c r="F16" s="10" t="s">
        <v>4</v>
      </c>
      <c r="G16" s="13"/>
      <c r="H16" s="26"/>
      <c r="I16" s="1"/>
    </row>
    <row r="17" spans="1:9" x14ac:dyDescent="0.25">
      <c r="A17" s="1"/>
      <c r="B17" s="76" t="s">
        <v>55</v>
      </c>
      <c r="C17" s="77"/>
      <c r="D17" s="78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6" t="s">
        <v>56</v>
      </c>
      <c r="C18" s="77"/>
      <c r="D18" s="78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548605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3" t="s">
        <v>58</v>
      </c>
      <c r="C20" s="74"/>
      <c r="D20" s="75"/>
      <c r="E20" s="37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3" t="s">
        <v>59</v>
      </c>
      <c r="C21" s="74"/>
      <c r="D21" s="75"/>
      <c r="E21" s="37">
        <v>-3918299</v>
      </c>
      <c r="F21" s="10" t="s">
        <v>4</v>
      </c>
      <c r="G21" s="13"/>
      <c r="H21" s="26"/>
      <c r="I21" s="1"/>
    </row>
    <row r="22" spans="1:9" x14ac:dyDescent="0.25">
      <c r="A22" s="1"/>
      <c r="B22" s="76" t="s">
        <v>60</v>
      </c>
      <c r="C22" s="77"/>
      <c r="D22" s="78"/>
      <c r="E22" s="37">
        <v>-11104021</v>
      </c>
      <c r="F22" s="10" t="s">
        <v>4</v>
      </c>
      <c r="G22" s="13"/>
      <c r="H22" s="26"/>
      <c r="I22" s="1"/>
    </row>
    <row r="23" spans="1:9" x14ac:dyDescent="0.25">
      <c r="A23" s="1"/>
      <c r="B23" s="76" t="s">
        <v>61</v>
      </c>
      <c r="C23" s="77"/>
      <c r="D23" s="78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3" t="s">
        <v>62</v>
      </c>
      <c r="C24" s="74"/>
      <c r="D24" s="75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3" t="s">
        <v>63</v>
      </c>
      <c r="C25" s="74"/>
      <c r="D25" s="75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3" t="s">
        <v>64</v>
      </c>
      <c r="C26" s="74"/>
      <c r="D26" s="75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-15022320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-2666509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640793</v>
      </c>
      <c r="F30" s="16" t="s">
        <v>4</v>
      </c>
      <c r="G30" s="32">
        <f>-$E$30</f>
        <v>-640793</v>
      </c>
      <c r="H30" s="16" t="s">
        <v>4</v>
      </c>
      <c r="I30" s="1"/>
    </row>
    <row r="31" spans="1:9" x14ac:dyDescent="0.25">
      <c r="A31" s="1"/>
      <c r="B31" s="99" t="s">
        <v>126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3" t="s">
        <v>127</v>
      </c>
      <c r="C32" s="74"/>
      <c r="D32" s="75"/>
      <c r="E32" s="37">
        <v>37304348</v>
      </c>
      <c r="F32" s="10" t="s">
        <v>4</v>
      </c>
      <c r="G32" s="19"/>
      <c r="H32" s="25"/>
      <c r="I32" s="1"/>
    </row>
    <row r="33" spans="1:9" x14ac:dyDescent="0.25">
      <c r="A33" s="1"/>
      <c r="B33" s="76" t="s">
        <v>68</v>
      </c>
      <c r="C33" s="77"/>
      <c r="D33" s="78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3" t="s">
        <v>69</v>
      </c>
      <c r="C34" s="74"/>
      <c r="D34" s="75"/>
      <c r="E34" s="37">
        <v>517984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37822332</v>
      </c>
      <c r="F35" s="16" t="s">
        <v>4</v>
      </c>
      <c r="G35" s="32">
        <f>-E35</f>
        <v>-37822332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610843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128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3" t="s">
        <v>31</v>
      </c>
      <c r="C9" s="74"/>
      <c r="D9" s="75"/>
      <c r="E9" s="34">
        <f>'Fane 3. Grundlag'!G12</f>
        <v>40481411.327124409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77"/>
      <c r="D10" s="78"/>
      <c r="E10" s="20">
        <f>'Fane 3. Grundlag'!G11</f>
        <v>11705322.366707059</v>
      </c>
      <c r="F10" s="7" t="s">
        <v>4</v>
      </c>
      <c r="G10" s="11"/>
      <c r="H10" s="12"/>
      <c r="I10" s="1"/>
    </row>
    <row r="11" spans="1:9" x14ac:dyDescent="0.25">
      <c r="A11" s="1"/>
      <c r="B11" s="76" t="s">
        <v>25</v>
      </c>
      <c r="C11" s="77"/>
      <c r="D11" s="78"/>
      <c r="E11" s="20">
        <f>'Fane 4. Individuelt eff.krav'!G11</f>
        <v>376992.70977500046</v>
      </c>
      <c r="F11" s="7" t="s">
        <v>4</v>
      </c>
      <c r="G11" s="13"/>
      <c r="H11" s="12"/>
      <c r="I11" s="1"/>
    </row>
    <row r="12" spans="1:9" x14ac:dyDescent="0.25">
      <c r="A12" s="1"/>
      <c r="B12" s="76" t="s">
        <v>26</v>
      </c>
      <c r="C12" s="77"/>
      <c r="D12" s="78"/>
      <c r="E12" s="20">
        <f>'Fane 5. Generelt eff.krav'!G15</f>
        <v>401545.68644654891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39702872.930902861</v>
      </c>
      <c r="F13" s="17" t="s">
        <v>4</v>
      </c>
      <c r="G13" s="32">
        <f>E13</f>
        <v>39702872.930902861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9" t="s">
        <v>108</v>
      </c>
      <c r="C15" s="80"/>
      <c r="D15" s="81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3" t="s">
        <v>35</v>
      </c>
      <c r="C17" s="74"/>
      <c r="D17" s="75"/>
      <c r="E17" s="20">
        <f>'Fane 8. Korrektion af PL2015'!G11</f>
        <v>-1065101</v>
      </c>
      <c r="F17" s="7" t="s">
        <v>4</v>
      </c>
      <c r="G17" s="19"/>
      <c r="H17" s="9"/>
      <c r="I17" s="1"/>
    </row>
    <row r="18" spans="1:9" x14ac:dyDescent="0.25">
      <c r="A18" s="1"/>
      <c r="B18" s="73" t="s">
        <v>36</v>
      </c>
      <c r="C18" s="74"/>
      <c r="D18" s="75"/>
      <c r="E18" s="20">
        <f>'Fane 8. Korrektion af PL2015'!G17</f>
        <v>237113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3" t="s">
        <v>98</v>
      </c>
      <c r="C19" s="74"/>
      <c r="D19" s="75"/>
      <c r="E19" s="20">
        <f>'Fane 8. Korrektion af PL2015'!G23</f>
        <v>0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3" t="s">
        <v>37</v>
      </c>
      <c r="C20" s="74"/>
      <c r="D20" s="75"/>
      <c r="E20" s="20">
        <f>'Fane 8. Korrektion af PL2015'!G30</f>
        <v>1228830.267033333</v>
      </c>
      <c r="F20" s="7" t="s">
        <v>4</v>
      </c>
      <c r="G20" s="14"/>
      <c r="H20" s="15"/>
      <c r="I20" s="1"/>
    </row>
    <row r="21" spans="1:9" x14ac:dyDescent="0.25">
      <c r="A21" s="1"/>
      <c r="B21" s="79" t="s">
        <v>38</v>
      </c>
      <c r="C21" s="80"/>
      <c r="D21" s="81"/>
      <c r="E21" s="32">
        <f>SUM(E17:E20)</f>
        <v>400842.26703333296</v>
      </c>
      <c r="F21" s="17" t="s">
        <v>4</v>
      </c>
      <c r="G21" s="32">
        <f>E21</f>
        <v>400842.26703333296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9" t="s">
        <v>34</v>
      </c>
      <c r="C23" s="80"/>
      <c r="D23" s="81"/>
      <c r="E23" s="32">
        <f>'Fane 9. Kontrol af PL2015'!G36</f>
        <v>610843</v>
      </c>
      <c r="F23" s="17" t="s">
        <v>4</v>
      </c>
      <c r="G23" s="32">
        <f>E23</f>
        <v>610843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40714558.197936192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3" t="s">
        <v>40</v>
      </c>
      <c r="C9" s="74"/>
      <c r="D9" s="75"/>
      <c r="E9" s="36">
        <f>'Fane 2.1. Økonomisk ramme 2017'!$E$9-'Fane 2.1. Økonomisk ramme 2017'!$E$11-'Fane 2.1. Økonomisk ramme 2017'!$E$12</f>
        <v>39702872.930902861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12390792.156267682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15606758.40792812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11705322.366707059</v>
      </c>
      <c r="F12" s="7" t="s">
        <v>4</v>
      </c>
      <c r="G12" s="11"/>
      <c r="H12" s="12"/>
      <c r="I12" s="1"/>
    </row>
    <row r="13" spans="1:9" x14ac:dyDescent="0.25">
      <c r="A13" s="1"/>
      <c r="B13" s="76" t="s">
        <v>41</v>
      </c>
      <c r="C13" s="77"/>
      <c r="D13" s="78"/>
      <c r="E13" s="37">
        <f>$E$9*0.0127</f>
        <v>504226.48622246634</v>
      </c>
      <c r="F13" s="7" t="s">
        <v>4</v>
      </c>
      <c r="G13" s="13"/>
      <c r="H13" s="12"/>
      <c r="I13" s="1"/>
    </row>
    <row r="14" spans="1:9" x14ac:dyDescent="0.25">
      <c r="A14" s="1"/>
      <c r="B14" s="76" t="s">
        <v>25</v>
      </c>
      <c r="C14" s="77"/>
      <c r="D14" s="78"/>
      <c r="E14" s="37">
        <f>('Fane 2.2. Økonomisk ramme 2018'!$E$9-'Fane 2.2. Økonomisk ramme 2018'!$E$12)*1.0127*'Fane 4. Individuelt eff.krav'!$G$10/100</f>
        <v>371451.42792444403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400115.69919230451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39435532.290008575</v>
      </c>
      <c r="F16" s="17" t="s">
        <v>4</v>
      </c>
      <c r="G16" s="32">
        <f>E16</f>
        <v>39435532.290008575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9" t="s">
        <v>108</v>
      </c>
      <c r="C18" s="80"/>
      <c r="D18" s="81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39435532.290008575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99</v>
      </c>
      <c r="C9" s="77"/>
      <c r="D9" s="77"/>
      <c r="E9" s="77"/>
      <c r="F9" s="78"/>
      <c r="G9" s="37">
        <v>12814979.532729449</v>
      </c>
      <c r="H9" s="10" t="s">
        <v>4</v>
      </c>
      <c r="I9" s="1"/>
    </row>
    <row r="10" spans="1:9" x14ac:dyDescent="0.25">
      <c r="A10" s="1"/>
      <c r="B10" s="76" t="s">
        <v>100</v>
      </c>
      <c r="C10" s="77"/>
      <c r="D10" s="77"/>
      <c r="E10" s="77"/>
      <c r="F10" s="78"/>
      <c r="G10" s="37">
        <v>15961109.427687902</v>
      </c>
      <c r="H10" s="10" t="s">
        <v>4</v>
      </c>
      <c r="I10" s="1"/>
    </row>
    <row r="11" spans="1:9" x14ac:dyDescent="0.25">
      <c r="A11" s="1"/>
      <c r="B11" s="76" t="s">
        <v>101</v>
      </c>
      <c r="C11" s="77"/>
      <c r="D11" s="77"/>
      <c r="E11" s="77"/>
      <c r="F11" s="78"/>
      <c r="G11" s="37">
        <v>11705322.366707059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40481411.327124409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27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103</v>
      </c>
      <c r="C9" s="77"/>
      <c r="D9" s="77"/>
      <c r="E9" s="77"/>
      <c r="F9" s="78"/>
      <c r="G9" s="20">
        <f>'Fane 3. Grundlag'!G12-'Fane 3. Grundlag'!G11</f>
        <v>28776088.960417353</v>
      </c>
      <c r="H9" s="10" t="s">
        <v>4</v>
      </c>
      <c r="I9" s="1"/>
    </row>
    <row r="10" spans="1:9" x14ac:dyDescent="0.25">
      <c r="A10" s="1"/>
      <c r="B10" s="76" t="s">
        <v>71</v>
      </c>
      <c r="C10" s="77"/>
      <c r="D10" s="77"/>
      <c r="E10" s="77"/>
      <c r="F10" s="78"/>
      <c r="G10" s="44">
        <v>1.3100901595542356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376992.70977500046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8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12814979.532729449</v>
      </c>
      <c r="H9" s="10" t="s">
        <v>4</v>
      </c>
      <c r="I9" s="1"/>
    </row>
    <row r="10" spans="1:9" x14ac:dyDescent="0.25">
      <c r="A10" s="1"/>
      <c r="B10" s="76" t="s">
        <v>26</v>
      </c>
      <c r="C10" s="77"/>
      <c r="D10" s="77"/>
      <c r="E10" s="77"/>
      <c r="F10" s="78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256299.59065458897</v>
      </c>
      <c r="H11" s="16" t="s">
        <v>4</v>
      </c>
      <c r="I11" s="1"/>
    </row>
    <row r="12" spans="1:9" x14ac:dyDescent="0.25">
      <c r="A12" s="1"/>
      <c r="B12" s="76" t="s">
        <v>100</v>
      </c>
      <c r="C12" s="77"/>
      <c r="D12" s="77"/>
      <c r="E12" s="77"/>
      <c r="F12" s="78"/>
      <c r="G12" s="20">
        <f>'Fane 3. Grundlag'!G10</f>
        <v>15961109.427687902</v>
      </c>
      <c r="H12" s="10" t="s">
        <v>4</v>
      </c>
      <c r="I12" s="1"/>
    </row>
    <row r="13" spans="1:9" x14ac:dyDescent="0.25">
      <c r="A13" s="1"/>
      <c r="B13" s="76" t="s">
        <v>26</v>
      </c>
      <c r="C13" s="77"/>
      <c r="D13" s="77"/>
      <c r="E13" s="77"/>
      <c r="F13" s="78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145246.0957919599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401545.68644654891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106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76</v>
      </c>
      <c r="C9" s="77"/>
      <c r="D9" s="77"/>
      <c r="E9" s="77"/>
      <c r="F9" s="78"/>
      <c r="G9" s="37">
        <v>744848</v>
      </c>
      <c r="H9" s="10" t="s">
        <v>4</v>
      </c>
      <c r="I9" s="1"/>
    </row>
    <row r="10" spans="1:9" x14ac:dyDescent="0.25">
      <c r="A10" s="1"/>
      <c r="B10" s="76" t="s">
        <v>77</v>
      </c>
      <c r="C10" s="77"/>
      <c r="D10" s="77"/>
      <c r="E10" s="77"/>
      <c r="F10" s="78"/>
      <c r="G10" s="37">
        <v>744848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6" t="s">
        <v>78</v>
      </c>
      <c r="C12" s="77"/>
      <c r="D12" s="77"/>
      <c r="E12" s="77"/>
      <c r="F12" s="78"/>
      <c r="G12" s="37">
        <v>0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2" t="s">
        <v>30</v>
      </c>
      <c r="C3" s="72"/>
      <c r="D3" s="72"/>
      <c r="E3" s="72"/>
      <c r="F3" s="72"/>
      <c r="G3" s="72"/>
      <c r="H3" s="1"/>
    </row>
    <row r="4" spans="1:8" ht="15" customHeight="1" x14ac:dyDescent="0.25">
      <c r="A4" s="1"/>
      <c r="B4" s="72"/>
      <c r="C4" s="72"/>
      <c r="D4" s="72"/>
      <c r="E4" s="72"/>
      <c r="F4" s="72"/>
      <c r="G4" s="7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75</v>
      </c>
      <c r="E10" s="37">
        <v>79541.23</v>
      </c>
      <c r="F10" s="20">
        <f>E10/D10</f>
        <v>1060.5497333333333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75</v>
      </c>
      <c r="E11" s="37">
        <v>637402.32999999996</v>
      </c>
      <c r="F11" s="20">
        <f t="shared" ref="F11:F32" si="0">E11/D11</f>
        <v>8498.6977333333325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8</v>
      </c>
      <c r="E12" s="37">
        <v>649050.56999999995</v>
      </c>
      <c r="F12" s="20">
        <f t="shared" si="0"/>
        <v>81131.321249999994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75</v>
      </c>
      <c r="E13" s="37">
        <v>49730</v>
      </c>
      <c r="F13" s="20">
        <f t="shared" si="0"/>
        <v>663.06666666666672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5</v>
      </c>
      <c r="E14" s="37">
        <v>62740</v>
      </c>
      <c r="F14" s="20">
        <f t="shared" si="0"/>
        <v>12548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5</v>
      </c>
      <c r="E15" s="37">
        <v>317357.75</v>
      </c>
      <c r="F15" s="20">
        <f t="shared" si="0"/>
        <v>63471.55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5</v>
      </c>
      <c r="E16" s="37">
        <v>33000.449999999997</v>
      </c>
      <c r="F16" s="20">
        <f t="shared" si="0"/>
        <v>6600.0899999999992</v>
      </c>
      <c r="G16" s="10" t="s">
        <v>4</v>
      </c>
      <c r="H16" s="1"/>
    </row>
    <row r="17" spans="1:8" x14ac:dyDescent="0.25">
      <c r="A17" s="1"/>
      <c r="B17" s="41" t="s">
        <v>120</v>
      </c>
      <c r="C17" s="39">
        <v>2015</v>
      </c>
      <c r="D17" s="39">
        <v>5</v>
      </c>
      <c r="E17" s="37">
        <v>2786054.2</v>
      </c>
      <c r="F17" s="20">
        <f t="shared" si="0"/>
        <v>557210.84000000008</v>
      </c>
      <c r="G17" s="10" t="s">
        <v>4</v>
      </c>
      <c r="H17" s="1"/>
    </row>
    <row r="18" spans="1:8" x14ac:dyDescent="0.25">
      <c r="A18" s="1"/>
      <c r="B18" s="41" t="s">
        <v>121</v>
      </c>
      <c r="C18" s="39">
        <v>2015</v>
      </c>
      <c r="D18" s="39">
        <v>50</v>
      </c>
      <c r="E18" s="37">
        <v>461205.35</v>
      </c>
      <c r="F18" s="20">
        <f t="shared" si="0"/>
        <v>9224.107</v>
      </c>
      <c r="G18" s="10" t="s">
        <v>4</v>
      </c>
      <c r="H18" s="1"/>
    </row>
    <row r="19" spans="1:8" x14ac:dyDescent="0.25">
      <c r="A19" s="1"/>
      <c r="B19" s="41" t="s">
        <v>122</v>
      </c>
      <c r="C19" s="39">
        <v>2015</v>
      </c>
      <c r="D19" s="39">
        <v>30</v>
      </c>
      <c r="E19" s="37">
        <v>773037.39</v>
      </c>
      <c r="F19" s="20">
        <f t="shared" si="0"/>
        <v>25767.913</v>
      </c>
      <c r="G19" s="10" t="s">
        <v>4</v>
      </c>
      <c r="H19" s="1"/>
    </row>
    <row r="20" spans="1:8" x14ac:dyDescent="0.25">
      <c r="A20" s="1"/>
      <c r="B20" s="41" t="s">
        <v>113</v>
      </c>
      <c r="C20" s="39">
        <v>2015</v>
      </c>
      <c r="D20" s="39">
        <v>75</v>
      </c>
      <c r="E20" s="37">
        <v>1380849.05</v>
      </c>
      <c r="F20" s="20">
        <f t="shared" si="0"/>
        <v>18411.320666666667</v>
      </c>
      <c r="G20" s="10" t="s">
        <v>4</v>
      </c>
      <c r="H20" s="1"/>
    </row>
    <row r="21" spans="1:8" x14ac:dyDescent="0.25">
      <c r="A21" s="1"/>
      <c r="B21" s="41" t="s">
        <v>113</v>
      </c>
      <c r="C21" s="39">
        <v>2015</v>
      </c>
      <c r="D21" s="39">
        <v>75</v>
      </c>
      <c r="E21" s="37">
        <v>303111.34000000003</v>
      </c>
      <c r="F21" s="20">
        <f t="shared" si="0"/>
        <v>4041.4845333333337</v>
      </c>
      <c r="G21" s="10" t="s">
        <v>4</v>
      </c>
      <c r="H21" s="1"/>
    </row>
    <row r="22" spans="1:8" x14ac:dyDescent="0.25">
      <c r="A22" s="1"/>
      <c r="B22" s="41" t="s">
        <v>113</v>
      </c>
      <c r="C22" s="39">
        <v>2015</v>
      </c>
      <c r="D22" s="39">
        <v>75</v>
      </c>
      <c r="E22" s="37">
        <v>581764.26</v>
      </c>
      <c r="F22" s="20">
        <f t="shared" si="0"/>
        <v>7756.8568000000005</v>
      </c>
      <c r="G22" s="10" t="s">
        <v>4</v>
      </c>
      <c r="H22" s="1"/>
    </row>
    <row r="23" spans="1:8" x14ac:dyDescent="0.25">
      <c r="A23" s="1"/>
      <c r="B23" s="41" t="s">
        <v>114</v>
      </c>
      <c r="C23" s="39">
        <v>2015</v>
      </c>
      <c r="D23" s="39">
        <v>75</v>
      </c>
      <c r="E23" s="37">
        <v>76953.929999999993</v>
      </c>
      <c r="F23" s="20">
        <f t="shared" si="0"/>
        <v>1026.0523999999998</v>
      </c>
      <c r="G23" s="10" t="s">
        <v>4</v>
      </c>
      <c r="H23" s="1"/>
    </row>
    <row r="24" spans="1:8" x14ac:dyDescent="0.25">
      <c r="A24" s="1"/>
      <c r="B24" s="41" t="s">
        <v>113</v>
      </c>
      <c r="C24" s="39">
        <v>2015</v>
      </c>
      <c r="D24" s="39">
        <v>75</v>
      </c>
      <c r="E24" s="37">
        <v>2352280.34</v>
      </c>
      <c r="F24" s="20">
        <f t="shared" si="0"/>
        <v>31363.737866666666</v>
      </c>
      <c r="G24" s="10" t="s">
        <v>4</v>
      </c>
      <c r="H24" s="1"/>
    </row>
    <row r="25" spans="1:8" x14ac:dyDescent="0.25">
      <c r="A25" s="1"/>
      <c r="B25" s="41" t="s">
        <v>123</v>
      </c>
      <c r="C25" s="39">
        <v>2015</v>
      </c>
      <c r="D25" s="39">
        <v>75</v>
      </c>
      <c r="E25" s="37">
        <v>1116003.77</v>
      </c>
      <c r="F25" s="20">
        <f t="shared" si="0"/>
        <v>14880.050266666667</v>
      </c>
      <c r="G25" s="10" t="s">
        <v>4</v>
      </c>
      <c r="H25" s="1"/>
    </row>
    <row r="26" spans="1:8" x14ac:dyDescent="0.25">
      <c r="A26" s="1"/>
      <c r="B26" s="41" t="s">
        <v>113</v>
      </c>
      <c r="C26" s="39">
        <v>2015</v>
      </c>
      <c r="D26" s="39">
        <v>75</v>
      </c>
      <c r="E26" s="37">
        <v>927477.66</v>
      </c>
      <c r="F26" s="20">
        <f t="shared" si="0"/>
        <v>12366.3688</v>
      </c>
      <c r="G26" s="10" t="s">
        <v>4</v>
      </c>
      <c r="H26" s="1"/>
    </row>
    <row r="27" spans="1:8" x14ac:dyDescent="0.25">
      <c r="A27" s="1"/>
      <c r="B27" s="41" t="s">
        <v>113</v>
      </c>
      <c r="C27" s="39">
        <v>2015</v>
      </c>
      <c r="D27" s="39">
        <v>75</v>
      </c>
      <c r="E27" s="37">
        <v>10414.290000000001</v>
      </c>
      <c r="F27" s="20">
        <f t="shared" si="0"/>
        <v>138.85720000000001</v>
      </c>
      <c r="G27" s="10" t="s">
        <v>4</v>
      </c>
      <c r="H27" s="1"/>
    </row>
    <row r="28" spans="1:8" x14ac:dyDescent="0.25">
      <c r="A28" s="1"/>
      <c r="B28" s="41" t="s">
        <v>123</v>
      </c>
      <c r="C28" s="39">
        <v>2015</v>
      </c>
      <c r="D28" s="39">
        <v>75</v>
      </c>
      <c r="E28" s="37">
        <v>3336706.1</v>
      </c>
      <c r="F28" s="20">
        <f t="shared" si="0"/>
        <v>44489.414666666671</v>
      </c>
      <c r="G28" s="10" t="s">
        <v>4</v>
      </c>
      <c r="H28" s="1"/>
    </row>
    <row r="29" spans="1:8" x14ac:dyDescent="0.25">
      <c r="A29" s="1"/>
      <c r="B29" s="41" t="s">
        <v>123</v>
      </c>
      <c r="C29" s="39">
        <v>2015</v>
      </c>
      <c r="D29" s="39">
        <v>75</v>
      </c>
      <c r="E29" s="37">
        <v>140301.82999999999</v>
      </c>
      <c r="F29" s="20">
        <f t="shared" si="0"/>
        <v>1870.6910666666665</v>
      </c>
      <c r="G29" s="10" t="s">
        <v>4</v>
      </c>
      <c r="H29" s="1"/>
    </row>
    <row r="30" spans="1:8" x14ac:dyDescent="0.25">
      <c r="A30" s="1"/>
      <c r="B30" s="41" t="s">
        <v>113</v>
      </c>
      <c r="C30" s="39">
        <v>2015</v>
      </c>
      <c r="D30" s="39">
        <v>75</v>
      </c>
      <c r="E30" s="37">
        <v>31963.69</v>
      </c>
      <c r="F30" s="20">
        <f t="shared" si="0"/>
        <v>426.18253333333331</v>
      </c>
      <c r="G30" s="10" t="s">
        <v>4</v>
      </c>
      <c r="H30" s="1"/>
    </row>
    <row r="31" spans="1:8" x14ac:dyDescent="0.25">
      <c r="A31" s="1"/>
      <c r="B31" s="41" t="s">
        <v>124</v>
      </c>
      <c r="C31" s="39">
        <v>2015</v>
      </c>
      <c r="D31" s="39">
        <v>30</v>
      </c>
      <c r="E31" s="37">
        <v>704584.35</v>
      </c>
      <c r="F31" s="20">
        <f t="shared" si="0"/>
        <v>23486.145</v>
      </c>
      <c r="G31" s="10" t="s">
        <v>4</v>
      </c>
      <c r="H31" s="1"/>
    </row>
    <row r="32" spans="1:8" x14ac:dyDescent="0.25">
      <c r="A32" s="1"/>
      <c r="B32" s="41" t="s">
        <v>124</v>
      </c>
      <c r="C32" s="39">
        <v>2015</v>
      </c>
      <c r="D32" s="39">
        <v>30</v>
      </c>
      <c r="E32" s="37">
        <v>485245.09</v>
      </c>
      <c r="F32" s="20">
        <f t="shared" si="0"/>
        <v>16174.836333333335</v>
      </c>
      <c r="G32" s="10" t="s">
        <v>4</v>
      </c>
      <c r="H32" s="1"/>
    </row>
    <row r="33" spans="1:8" x14ac:dyDescent="0.25">
      <c r="A33" s="1"/>
      <c r="B33" s="69" t="s">
        <v>125</v>
      </c>
      <c r="C33" s="70"/>
      <c r="D33" s="70"/>
      <c r="E33" s="71"/>
      <c r="F33" s="33">
        <f>SUM(F10:F32)</f>
        <v>942608.13351666648</v>
      </c>
      <c r="G33" s="18" t="s">
        <v>4</v>
      </c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  <row r="59" spans="1:8" x14ac:dyDescent="0.25">
      <c r="A59" s="6"/>
      <c r="B59" s="6"/>
      <c r="C59" s="6"/>
      <c r="D59" s="6"/>
      <c r="E59" s="6"/>
      <c r="F59" s="6"/>
      <c r="G59" s="6"/>
      <c r="H59" s="6"/>
    </row>
    <row r="60" spans="1:8" x14ac:dyDescent="0.25">
      <c r="A60" s="6"/>
      <c r="B60" s="6"/>
      <c r="C60" s="6"/>
      <c r="D60" s="6"/>
      <c r="E60" s="6"/>
      <c r="F60" s="6"/>
      <c r="G60" s="6"/>
      <c r="H60" s="6"/>
    </row>
    <row r="61" spans="1:8" x14ac:dyDescent="0.25">
      <c r="A61" s="6"/>
      <c r="B61" s="6"/>
      <c r="C61" s="6"/>
      <c r="D61" s="6"/>
      <c r="E61" s="6"/>
      <c r="F61" s="6"/>
      <c r="G61" s="6"/>
      <c r="H61" s="6"/>
    </row>
    <row r="62" spans="1:8" x14ac:dyDescent="0.25">
      <c r="A62" s="6"/>
      <c r="B62" s="6"/>
      <c r="C62" s="6"/>
      <c r="D62" s="6"/>
      <c r="E62" s="6"/>
      <c r="F62" s="6"/>
      <c r="G62" s="6"/>
      <c r="H62" s="6"/>
    </row>
    <row r="63" spans="1:8" x14ac:dyDescent="0.25">
      <c r="A63" s="6"/>
      <c r="B63" s="6"/>
      <c r="C63" s="6"/>
      <c r="D63" s="6"/>
      <c r="E63" s="6"/>
      <c r="F63" s="6"/>
      <c r="G63" s="6"/>
      <c r="H63" s="6"/>
    </row>
    <row r="64" spans="1:8" x14ac:dyDescent="0.25">
      <c r="A64" s="6"/>
      <c r="B64" s="6"/>
      <c r="C64" s="6"/>
      <c r="D64" s="6"/>
      <c r="E64" s="6"/>
      <c r="F64" s="6"/>
      <c r="G64" s="6"/>
      <c r="H64" s="6"/>
    </row>
    <row r="65" spans="1:8" x14ac:dyDescent="0.25">
      <c r="A65" s="6"/>
      <c r="B65" s="6"/>
      <c r="C65" s="6"/>
      <c r="D65" s="6"/>
      <c r="E65" s="6"/>
      <c r="F65" s="6"/>
      <c r="G65" s="6"/>
      <c r="H65" s="6"/>
    </row>
  </sheetData>
  <sheetProtection password="C6BD" sheet="1" objects="1" scenarios="1"/>
  <mergeCells count="4">
    <mergeCell ref="B33:E3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6" t="s">
        <v>80</v>
      </c>
      <c r="C9" s="77"/>
      <c r="D9" s="77"/>
      <c r="E9" s="77"/>
      <c r="F9" s="78"/>
      <c r="G9" s="37">
        <v>11765899</v>
      </c>
      <c r="H9" s="10" t="s">
        <v>4</v>
      </c>
      <c r="I9" s="1"/>
    </row>
    <row r="10" spans="1:9" x14ac:dyDescent="0.25">
      <c r="A10" s="1"/>
      <c r="B10" s="76" t="s">
        <v>81</v>
      </c>
      <c r="C10" s="77"/>
      <c r="D10" s="77"/>
      <c r="E10" s="77"/>
      <c r="F10" s="78"/>
      <c r="G10" s="37">
        <v>12831000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-1065101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6" t="s">
        <v>84</v>
      </c>
      <c r="C15" s="77"/>
      <c r="D15" s="77"/>
      <c r="E15" s="77"/>
      <c r="F15" s="78"/>
      <c r="G15" s="37">
        <v>1537113</v>
      </c>
      <c r="H15" s="10" t="s">
        <v>4</v>
      </c>
      <c r="I15" s="1"/>
    </row>
    <row r="16" spans="1:9" x14ac:dyDescent="0.25">
      <c r="A16" s="1"/>
      <c r="B16" s="76" t="s">
        <v>85</v>
      </c>
      <c r="C16" s="77"/>
      <c r="D16" s="77"/>
      <c r="E16" s="77"/>
      <c r="F16" s="78"/>
      <c r="G16" s="37">
        <v>1300000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237113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6" t="s">
        <v>94</v>
      </c>
      <c r="C21" s="77"/>
      <c r="D21" s="77"/>
      <c r="E21" s="77"/>
      <c r="F21" s="78"/>
      <c r="G21" s="37">
        <v>0</v>
      </c>
      <c r="H21" s="10" t="s">
        <v>4</v>
      </c>
      <c r="I21" s="1"/>
    </row>
    <row r="22" spans="1:9" x14ac:dyDescent="0.25">
      <c r="A22" s="1"/>
      <c r="B22" s="76" t="s">
        <v>96</v>
      </c>
      <c r="C22" s="77"/>
      <c r="D22" s="77"/>
      <c r="E22" s="77"/>
      <c r="F22" s="78"/>
      <c r="G22" s="37">
        <v>0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6" t="s">
        <v>88</v>
      </c>
      <c r="C27" s="77"/>
      <c r="D27" s="77"/>
      <c r="E27" s="77"/>
      <c r="F27" s="78"/>
      <c r="G27" s="37">
        <v>297000</v>
      </c>
      <c r="H27" s="10" t="s">
        <v>4</v>
      </c>
      <c r="I27" s="1"/>
    </row>
    <row r="28" spans="1:9" x14ac:dyDescent="0.25">
      <c r="A28" s="1"/>
      <c r="B28" s="76" t="s">
        <v>89</v>
      </c>
      <c r="C28" s="77"/>
      <c r="D28" s="77"/>
      <c r="E28" s="77"/>
      <c r="F28" s="78"/>
      <c r="G28" s="37">
        <v>359386</v>
      </c>
      <c r="H28" s="10" t="s">
        <v>4</v>
      </c>
      <c r="I28" s="1"/>
    </row>
    <row r="29" spans="1:9" x14ac:dyDescent="0.25">
      <c r="A29" s="1"/>
      <c r="B29" s="76" t="s">
        <v>90</v>
      </c>
      <c r="C29" s="77"/>
      <c r="D29" s="77"/>
      <c r="E29" s="77"/>
      <c r="F29" s="78"/>
      <c r="G29" s="20">
        <f>'Fane 7. Gen. inv. i 2015'!F33</f>
        <v>942608.13351666648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1228830.267033333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2016-12-13T11:33:25Z</dcterms:modified>
</cp:coreProperties>
</file>