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3" i="16" l="1"/>
  <c r="H3" i="16"/>
  <c r="I3" i="16"/>
  <c r="F3" i="16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5" i="16"/>
  <c r="M3" i="16" s="1"/>
  <c r="H6" i="16"/>
  <c r="G5" i="16"/>
  <c r="I6" i="16"/>
  <c r="J3" i="24"/>
  <c r="F5" i="16"/>
  <c r="G6" i="16"/>
  <c r="F6" i="16"/>
  <c r="H5" i="16"/>
  <c r="L3" i="16" s="1"/>
  <c r="M3" i="24" l="1"/>
  <c r="B9" i="12" s="1"/>
  <c r="B10" i="12" s="1"/>
  <c r="J3" i="16"/>
  <c r="K3" i="16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<sst xmlns="http://schemas.openxmlformats.org/spreadsheetml/2006/main" count="118" uniqueCount="78">
  <si>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</si>
  <si>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</si>
  <si>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</si>
  <si>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</si>
  <si>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</si>
  <si>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</si>
  <si>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</si>
  <si>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</si>
  <si>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</si>
  <si>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</si>
  <si>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</si>
  <si>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</si>
  <si>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</si>
  <si>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</si>
  <si>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</si>
  <si>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</si>
  <si>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</si>
  <si>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</si>
  <si>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</si>
  <si>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</si>
  <si>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</si>
  <si>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</si>
  <si>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</si>
  <si>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</si>
  <si>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Fjernaflæsning</t>
  </si>
  <si>
    <t>Vandprøver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</si>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</sst>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B12" sqref="B12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1852571.8240506665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72397.887199999997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43554.971359999996</v>
      </c>
      <c r="C4" t="s">
        <v>11</v>
      </c>
    </row>
    <row r="5" spans="1:3" s="26" customFormat="1" x14ac:dyDescent="0.25">
      <c r="A5" s="3" t="s">
        <v>12</v>
      </c>
      <c r="B5" s="49">
        <f>SUM(B2:B4)</f>
        <v>1968524.6826106666</v>
      </c>
      <c r="C5" s="64" t="s">
        <v>11</v>
      </c>
    </row>
    <row r="6" spans="1:3" x14ac:dyDescent="0.25">
      <c r="A6" s="48" t="s">
        <v>0</v>
      </c>
      <c r="B6" s="39">
        <f>Investeringer!E3</f>
        <v>1386000.2092467737</v>
      </c>
      <c r="C6" s="23" t="s">
        <v>11</v>
      </c>
    </row>
    <row r="7" spans="1:3" x14ac:dyDescent="0.25">
      <c r="A7" s="4" t="s">
        <v>1</v>
      </c>
      <c r="B7" s="36">
        <f>Investeringer!F3</f>
        <v>272222.51760407456</v>
      </c>
      <c r="C7" t="s">
        <v>11</v>
      </c>
    </row>
    <row r="8" spans="1:3" x14ac:dyDescent="0.25">
      <c r="A8" s="4" t="s">
        <v>2</v>
      </c>
      <c r="B8" s="36">
        <f>Investeringer!G3</f>
        <v>57733.333333333328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44591.889600000002</v>
      </c>
      <c r="C9" t="s">
        <v>11</v>
      </c>
    </row>
    <row r="10" spans="1:3" s="22" customFormat="1" x14ac:dyDescent="0.25">
      <c r="A10" s="3" t="s">
        <v>50</v>
      </c>
      <c r="B10" s="49">
        <f>SUM(B6:B9)</f>
        <v>1760547.9497841815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1920588</v>
      </c>
      <c r="C11" t="s">
        <v>11</v>
      </c>
    </row>
    <row r="12" spans="1:3" s="22" customFormat="1" x14ac:dyDescent="0.25">
      <c r="A12" s="3" t="s">
        <v>72</v>
      </c>
      <c r="B12" s="49">
        <f>SUM(B11:B11)</f>
        <v>1920588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5649660.6323948484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5699669.9594010422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1943849</v>
      </c>
      <c r="C2" s="50">
        <v>0</v>
      </c>
      <c r="D2" s="50">
        <f>B2+C2</f>
        <v>1943849</v>
      </c>
      <c r="E2" s="51">
        <f>D2</f>
        <v>1943849</v>
      </c>
      <c r="F2" s="50">
        <v>1951866.2554165265</v>
      </c>
      <c r="G2" s="50">
        <v>0</v>
      </c>
      <c r="H2" s="50">
        <f>F2-G2</f>
        <v>1951866.2554165265</v>
      </c>
      <c r="I2" s="50">
        <f>AVERAGEIF(E2:E4,"&lt;&gt;0")</f>
        <v>1852571.8240506665</v>
      </c>
      <c r="J2" s="50">
        <v>1487318.7976944272</v>
      </c>
      <c r="K2" s="40">
        <f>IF(H2&gt;I2,IF(I2&gt;J2,I2,J2),H2)</f>
        <v>1852571.8240506665</v>
      </c>
    </row>
    <row r="3" spans="1:11" s="23" customFormat="1" x14ac:dyDescent="0.25">
      <c r="A3" s="28">
        <v>2014</v>
      </c>
      <c r="B3" s="50">
        <v>1779465</v>
      </c>
      <c r="C3" s="50"/>
      <c r="D3" s="50">
        <f t="shared" ref="D3:D4" si="0">B3+C3</f>
        <v>1779465</v>
      </c>
      <c r="E3" s="51">
        <f>D3*Pristalsregulering!C7</f>
        <v>1780888.5719999999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1804446</v>
      </c>
      <c r="C4" s="50"/>
      <c r="D4" s="50">
        <f t="shared" si="0"/>
        <v>1804446</v>
      </c>
      <c r="E4" s="51">
        <f>D4*Pristalsregulering!$C$6*Pristalsregulering!$C$7</f>
        <v>1832977.9001519994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96" width="0" hidden="1" customWidth="1"/>
    <col min="97" max="97" width="9.140625" hidden="1" customWidth="1"/>
    <col min="98" max="101" width="0" hidden="1" customWidth="1"/>
    <col min="102" max="102" width="9.140625" hidden="1" customWidth="1"/>
    <col min="103" max="118" width="0" hidden="1" customWidth="1"/>
    <col min="119" max="119" width="9.140625" hidden="1" customWidth="1"/>
    <col min="120" max="123" width="0" hidden="1" customWidth="1"/>
    <col min="124" max="124" width="9.140625" hidden="1" customWidth="1"/>
    <col min="125" max="178" width="0" hidden="1" customWidth="1"/>
    <col min="179" max="179" width="9.140625" hidden="1" customWidth="1"/>
    <col min="180" max="183" width="0" hidden="1" customWidth="1"/>
    <col min="184" max="184" width="9.140625" hidden="1" customWidth="1"/>
    <col min="185" max="200" width="0" hidden="1" customWidth="1"/>
    <col min="201" max="201" width="9.140625" hidden="1" customWidth="1"/>
    <col min="202" max="205" width="0" hidden="1" customWidth="1"/>
    <col min="206" max="206" width="9.140625" hidden="1" customWidth="1"/>
    <col min="207" max="210" width="0" hidden="1" customWidth="1"/>
    <col min="211" max="211" width="9.140625" hidden="1" customWidth="1"/>
    <col min="212" max="222" width="0" hidden="1" customWidth="1"/>
    <col min="223" max="223" width="9.140625" hidden="1" customWidth="1"/>
    <col min="224" max="227" width="0" hidden="1" customWidth="1"/>
    <col min="228" max="228" width="9.140625" hidden="1" customWidth="1"/>
    <col min="229" max="232" width="0" hidden="1" customWidth="1"/>
    <col min="233" max="233" width="9.140625" hidden="1" customWidth="1"/>
    <col min="234" max="260" width="0" hidden="1" customWidth="1"/>
    <col min="261" max="261" width="9.140625" hidden="1" customWidth="1"/>
    <col min="262" max="265" width="0" hidden="1" customWidth="1"/>
    <col min="266" max="266" width="9.140625" hidden="1" customWidth="1"/>
    <col min="267" max="282" width="0" hidden="1" customWidth="1"/>
    <col min="283" max="283" width="9.140625" hidden="1" customWidth="1"/>
    <col min="284" max="287" width="0" hidden="1" customWidth="1"/>
    <col min="288" max="288" width="9.140625" hidden="1" customWidth="1"/>
    <col min="289" max="292" width="0" hidden="1" customWidth="1"/>
    <col min="293" max="293" width="9.140625" hidden="1" customWidth="1"/>
    <col min="294" max="304" width="0" hidden="1" customWidth="1"/>
    <col min="305" max="305" width="9.140625" hidden="1" customWidth="1"/>
    <col min="306" max="309" width="0" hidden="1" customWidth="1"/>
    <col min="310" max="310" width="9.140625" hidden="1" customWidth="1"/>
    <col min="311" max="314" width="0" hidden="1" customWidth="1"/>
    <col min="315" max="315" width="9.140625" hidden="1" customWidth="1"/>
    <col min="316" max="319" width="0" hidden="1" customWidth="1"/>
    <col min="320" max="320" width="9.140625" hidden="1" customWidth="1"/>
    <col min="321" max="326" width="0" hidden="1" customWidth="1"/>
    <col min="327" max="327" width="9.140625" hidden="1" customWidth="1"/>
    <col min="328" max="331" width="0" hidden="1" customWidth="1"/>
    <col min="332" max="332" width="9.140625" hidden="1" customWidth="1"/>
    <col min="333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10"/>
      <c r="H1" s="10"/>
      <c r="I1" s="10"/>
      <c r="J1" s="76" t="s">
        <v>77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/>
      <c r="C3" s="75"/>
      <c r="D3" s="75">
        <v>48000</v>
      </c>
      <c r="E3" s="75"/>
      <c r="F3" s="46">
        <f t="shared" ref="F3" si="0">B3</f>
        <v>0</v>
      </c>
      <c r="G3" s="36">
        <f t="shared" ref="G3:I4" si="1">C3</f>
        <v>0</v>
      </c>
      <c r="H3" s="36">
        <f t="shared" si="1"/>
        <v>48000</v>
      </c>
      <c r="I3" s="36">
        <f t="shared" si="1"/>
        <v>0</v>
      </c>
      <c r="J3" s="46">
        <f>IF(F4=0,0,AVERAGEIF(F4:F6,"&lt;&gt;0"))+F3</f>
        <v>14183.759999999998</v>
      </c>
      <c r="K3" s="39">
        <f>IF(G4=0,0,AVERAGEIF(G4:G6,"&lt;&gt;0"))+G3</f>
        <v>10214.127199999999</v>
      </c>
      <c r="L3" s="39">
        <f>IF(H4=0,0,AVERAGEIF(H4:H6,"&lt;&gt;0"))+H3</f>
        <v>48000</v>
      </c>
      <c r="M3" s="39">
        <f>IF(I4=0,0,AVERAGEIF(I4:I6,"&lt;&gt;0"))+I3</f>
        <v>0</v>
      </c>
      <c r="N3" s="59">
        <f>SUM(J3:M3)</f>
        <v>72397.887199999997</v>
      </c>
    </row>
    <row r="4" spans="1:14" x14ac:dyDescent="0.25">
      <c r="A4" s="28">
        <v>2015</v>
      </c>
      <c r="B4" s="36">
        <v>12705</v>
      </c>
      <c r="C4" s="36">
        <v>10102</v>
      </c>
      <c r="D4" s="36"/>
      <c r="E4" s="36"/>
      <c r="F4" s="46">
        <f>B4</f>
        <v>12705</v>
      </c>
      <c r="G4" s="36">
        <f t="shared" si="1"/>
        <v>10102</v>
      </c>
      <c r="H4" s="36">
        <f t="shared" si="1"/>
        <v>0</v>
      </c>
      <c r="I4" s="36">
        <f t="shared" si="1"/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15650</v>
      </c>
      <c r="C5" s="36">
        <v>10318</v>
      </c>
      <c r="D5" s="36"/>
      <c r="E5" s="36">
        <v>5257</v>
      </c>
      <c r="F5" s="46">
        <f>B5*Pristalsregulering!$C$7</f>
        <v>15662.519999999999</v>
      </c>
      <c r="G5" s="36">
        <f>C5*Pristalsregulering!$C$7</f>
        <v>10326.2544</v>
      </c>
      <c r="H5" s="36">
        <f>D5*Pristalsregulering!$C$7</f>
        <v>0</v>
      </c>
      <c r="I5" s="36">
        <f>E5*Pristalsregulering!$C$7</f>
        <v>5261.2055999999993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16600</v>
      </c>
      <c r="C3" s="43">
        <v>27353</v>
      </c>
      <c r="D3" s="43">
        <v>0</v>
      </c>
      <c r="E3" s="42">
        <f>B3</f>
        <v>16600</v>
      </c>
      <c r="F3" s="43">
        <f t="shared" ref="F3:G3" si="0">C3</f>
        <v>27353</v>
      </c>
      <c r="G3" s="44">
        <f t="shared" si="0"/>
        <v>0</v>
      </c>
      <c r="H3" s="45">
        <f>IF(E3=0,0,AVERAGEIF(E3:E5,"&lt;&gt;0"))+IF(F3=0,0,AVERAGEIF(F3:F5,"&lt;&gt;0"))+IF(G3=0,0,AVERAGEIF(G3:G5,"&lt;&gt;0"))</f>
        <v>43554.971359999996</v>
      </c>
    </row>
    <row r="4" spans="1:8" x14ac:dyDescent="0.25">
      <c r="A4" s="31">
        <v>2014</v>
      </c>
      <c r="B4" s="42">
        <v>16300</v>
      </c>
      <c r="C4" s="43">
        <v>25642</v>
      </c>
      <c r="D4" s="43">
        <v>0</v>
      </c>
      <c r="E4" s="42">
        <f>B4*Pristalsregulering!$C$7</f>
        <v>16313.039999999999</v>
      </c>
      <c r="F4" s="43">
        <f>C4*Pristalsregulering!$C$7</f>
        <v>25662.513599999998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16000</v>
      </c>
      <c r="C5" s="43">
        <v>28040</v>
      </c>
      <c r="D5" s="43">
        <v>0</v>
      </c>
      <c r="E5" s="42">
        <f>B5*Pristalsregulering!$C$7*Pristalsregulering!$C$6</f>
        <v>16252.991999999998</v>
      </c>
      <c r="F5" s="43">
        <f>C5*Pristalsregulering!$C$7*Pristalsregulering!$C$6</f>
        <v>28483.368479999994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1273079.3853157142</v>
      </c>
      <c r="C3" s="39">
        <v>265565.22833333327</v>
      </c>
      <c r="D3" s="41">
        <v>57733.333333333328</v>
      </c>
      <c r="E3" s="36">
        <f>B3*Pristalsregulering!C2*Pristalsregulering!C3*Pristalsregulering!C4*Pristalsregulering!C5*Pristalsregulering!C6*Pristalsregulering!C7</f>
        <v>1386000.2092467737</v>
      </c>
      <c r="F3" s="36">
        <v>272222.51760407456</v>
      </c>
      <c r="G3" s="36">
        <f>D3</f>
        <v>57733.333333333328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56550</v>
      </c>
      <c r="C3" s="39">
        <v>3362</v>
      </c>
      <c r="D3" s="39">
        <v>0</v>
      </c>
      <c r="E3" s="41">
        <v>0</v>
      </c>
      <c r="F3" s="39">
        <f>B3</f>
        <v>56550</v>
      </c>
      <c r="G3" s="39">
        <f>C3</f>
        <v>3362</v>
      </c>
      <c r="H3" s="39">
        <f>D3</f>
        <v>0</v>
      </c>
      <c r="I3" s="41">
        <f>E3</f>
        <v>0</v>
      </c>
      <c r="J3" s="43">
        <f>AVERAGE(F3:F5)</f>
        <v>41229.889600000002</v>
      </c>
      <c r="K3" s="43">
        <f>G3</f>
        <v>3362</v>
      </c>
      <c r="L3" s="44">
        <f>AVERAGE(H3:H5)+AVERAGE(I3:I5)</f>
        <v>0</v>
      </c>
      <c r="M3" s="45">
        <f>SUM(J3:L3)</f>
        <v>44591.889600000002</v>
      </c>
      <c r="N3" s="23"/>
    </row>
    <row r="4" spans="1:14" x14ac:dyDescent="0.25">
      <c r="A4" s="28">
        <v>2014</v>
      </c>
      <c r="B4" s="46">
        <v>67086</v>
      </c>
      <c r="C4" s="39">
        <v>2495</v>
      </c>
      <c r="D4" s="39">
        <v>0</v>
      </c>
      <c r="E4" s="41">
        <v>0</v>
      </c>
      <c r="F4" s="39">
        <f>IF(B4="","",B4*Pristalsregulering!$C$7)</f>
        <v>67139.668799999999</v>
      </c>
      <c r="G4" s="39">
        <f>IF(C4="","",C4*Pristalsregulering!$C$7)</f>
        <v>2496.9959999999996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60087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61037.095643999986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35034</v>
      </c>
      <c r="E2" s="43">
        <v>0</v>
      </c>
      <c r="F2" s="43">
        <v>0</v>
      </c>
      <c r="G2" s="43">
        <v>1853031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1920588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2016-10-04T12:23:52Z</dcterms:modified>
</cp:coreProperties>
</file>