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3" i="16" l="1"/>
  <c r="F3" i="16"/>
  <c r="G3" i="16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G5" i="16"/>
  <c r="E6" i="16"/>
  <c r="J3" i="24"/>
  <c r="G6" i="16"/>
  <c r="F5" i="16"/>
  <c r="F6" i="16"/>
  <c r="I3" i="16" l="1"/>
  <c r="M3" i="24"/>
  <c r="B9" i="12" s="1"/>
  <c r="B10" i="12" s="1"/>
  <c r="H3" i="16"/>
  <c r="J3" i="16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<sst xmlns="http://schemas.openxmlformats.org/spreadsheetml/2006/main" count="115" uniqueCount="76">
  <si>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</si>
  <si>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</si>
  <si>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</si>
  <si>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</si>
  <si>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</si>
  <si>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</si>
  <si>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</si>
  <si>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</si>
  <si>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</si>
  <si>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</si>
  <si>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</si>
  <si>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</si>
  <si>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</si>
  <si>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</si>
  <si>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</si>
  <si>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</si>
  <si>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</si>
  <si>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</si>
  <si>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</si>
  <si>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</si>
  <si>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</si>
  <si>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</si>
  <si>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</si>
  <si>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>Ledelsessystem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</si>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</sst>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164" fontId="3" fillId="0" borderId="26" xfId="0" applyNumberFormat="1" applyFont="1" applyFill="1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1256201.4032683116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192349.03080000001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30919.387999999999</v>
      </c>
      <c r="C4" t="s">
        <v>11</v>
      </c>
    </row>
    <row r="5" spans="1:3" s="26" customFormat="1" x14ac:dyDescent="0.25">
      <c r="A5" s="3" t="s">
        <v>12</v>
      </c>
      <c r="B5" s="48">
        <f>SUM(B2:B4)</f>
        <v>1479469.8220683117</v>
      </c>
      <c r="C5" s="62" t="s">
        <v>11</v>
      </c>
    </row>
    <row r="6" spans="1:3" x14ac:dyDescent="0.25">
      <c r="A6" s="47" t="s">
        <v>0</v>
      </c>
      <c r="B6" s="38">
        <f>Investeringer!E3</f>
        <v>1099457.7353396509</v>
      </c>
      <c r="C6" s="23" t="s">
        <v>11</v>
      </c>
    </row>
    <row r="7" spans="1:3" x14ac:dyDescent="0.25">
      <c r="A7" s="4" t="s">
        <v>1</v>
      </c>
      <c r="B7" s="35">
        <f>Investeringer!F3</f>
        <v>624744.97074156697</v>
      </c>
      <c r="C7" t="s">
        <v>11</v>
      </c>
    </row>
    <row r="8" spans="1:3" x14ac:dyDescent="0.25">
      <c r="A8" s="4" t="s">
        <v>2</v>
      </c>
      <c r="B8" s="35">
        <f>Investeringer!G3</f>
        <v>13333.333333333334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183911</v>
      </c>
      <c r="C9" t="s">
        <v>11</v>
      </c>
    </row>
    <row r="10" spans="1:3" s="22" customFormat="1" x14ac:dyDescent="0.25">
      <c r="A10" s="3" t="s">
        <v>49</v>
      </c>
      <c r="B10" s="48">
        <f>SUM(B6:B9)</f>
        <v>1921447.0394145511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1495896</v>
      </c>
      <c r="C11" t="s">
        <v>11</v>
      </c>
    </row>
    <row r="12" spans="1:3" s="22" customFormat="1" x14ac:dyDescent="0.25">
      <c r="A12" s="3" t="s">
        <v>70</v>
      </c>
      <c r="B12" s="48">
        <f>SUM(B11:B11)</f>
        <v>1495896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4896812.8614828624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4940158.1757613644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71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1561868</v>
      </c>
      <c r="C2" s="49">
        <v>0</v>
      </c>
      <c r="D2" s="49">
        <f>B2+C2</f>
        <v>1561868</v>
      </c>
      <c r="E2" s="50">
        <f>D2</f>
        <v>1561868</v>
      </c>
      <c r="F2" s="49">
        <v>2138791.4032683116</v>
      </c>
      <c r="G2" s="49">
        <v>882590</v>
      </c>
      <c r="H2" s="49">
        <f>F2-G2</f>
        <v>1256201.4032683116</v>
      </c>
      <c r="I2" s="49">
        <f>AVERAGEIF(E2:E4,"&lt;&gt;0")</f>
        <v>1354041.3136226665</v>
      </c>
      <c r="J2" s="49">
        <v>858178.34317670809</v>
      </c>
      <c r="K2" s="39">
        <f>IF(H2&gt;I2,IF(I2&gt;J2,I2,J2),H2)</f>
        <v>1256201.4032683116</v>
      </c>
    </row>
    <row r="3" spans="1:11" s="23" customFormat="1" x14ac:dyDescent="0.25">
      <c r="A3" s="28">
        <v>2014</v>
      </c>
      <c r="B3" s="49">
        <v>1248093</v>
      </c>
      <c r="C3" s="49"/>
      <c r="D3" s="49">
        <f t="shared" ref="D3:D4" si="0">B3+C3</f>
        <v>1248093</v>
      </c>
      <c r="E3" s="50">
        <f>D3*Pristalsregulering!C7</f>
        <v>1249091.4743999999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1231689</v>
      </c>
      <c r="C4" s="49"/>
      <c r="D4" s="49">
        <f t="shared" si="0"/>
        <v>1231689</v>
      </c>
      <c r="E4" s="50">
        <f>D4*Pristalsregulering!$C$6*Pristalsregulering!$C$7</f>
        <v>1251164.4664679999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01" max="101" width="9.140625" hidden="1"/>
    <col min="115" max="115" width="9.140625" hidden="1"/>
    <col min="120" max="120" width="9.140625" hidden="1"/>
    <col min="192" max="192" width="9.140625" hidden="1"/>
    <col min="206" max="206" width="9.140625" hidden="1"/>
    <col min="211" max="211" width="9.140625" hidden="1"/>
    <col min="220" max="220" width="9.140625" hidden="1"/>
    <col min="225" max="225" width="9.140625" hidden="1"/>
    <col min="230" max="230" width="9.140625" hidden="1"/>
    <col min="283" max="283" width="9.140625" hidden="1"/>
    <col min="297" max="297" width="9.140625" hidden="1"/>
    <col min="302" max="302" width="9.140625" hidden="1"/>
    <col min="311" max="311" width="9.140625" hidden="1"/>
    <col min="316" max="316" width="9.140625" hidden="1"/>
    <col min="321" max="321" width="9.140625" hidden="1"/>
    <col min="325" max="325" width="9.140625" hidden="1"/>
    <col min="330" max="330" width="9.140625" hidden="1"/>
    <col min="335" max="335" width="9.140625" hidden="1"/>
    <col min="340" max="340" width="9.140625" hidden="1"/>
    <col min="342" max="16384" width="9.140625" hidden="1"/>
  </cols>
  <sheetData>
    <row r="1" spans="1:11" s="27" customFormat="1" ht="15.75" thickBot="1" x14ac:dyDescent="0.3">
      <c r="A1" s="9"/>
      <c r="B1" s="33" t="s">
        <v>73</v>
      </c>
      <c r="C1" s="33"/>
      <c r="D1" s="33"/>
      <c r="E1" s="63" t="s">
        <v>74</v>
      </c>
      <c r="F1" s="10"/>
      <c r="G1" s="10"/>
      <c r="H1" s="81" t="s">
        <v>75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>
        <v>130000</v>
      </c>
      <c r="C3" s="72">
        <v>50000</v>
      </c>
      <c r="D3" s="72"/>
      <c r="E3" s="45">
        <f>B3</f>
        <v>130000</v>
      </c>
      <c r="F3" s="35">
        <f>C3</f>
        <v>50000</v>
      </c>
      <c r="G3" s="35">
        <f>D3</f>
        <v>0</v>
      </c>
      <c r="H3" s="45">
        <f t="shared" ref="H3" si="0">IF(E4=0,0,AVERAGEIF(E4:E6,"&lt;&gt;0"))+E3</f>
        <v>130000</v>
      </c>
      <c r="I3" s="38">
        <f>IF(F4=0,0,AVERAGEIF(F4:F6,"&lt;&gt;0"))+F3</f>
        <v>50000</v>
      </c>
      <c r="J3" s="38">
        <f>IF(G4=0,0,AVERAGEIF(G4:G6,"&lt;&gt;0"))+G3</f>
        <v>12349.0308</v>
      </c>
      <c r="K3" s="57">
        <f>SUM(H3:J3)</f>
        <v>192349.03080000001</v>
      </c>
    </row>
    <row r="4" spans="1:11" x14ac:dyDescent="0.25">
      <c r="A4" s="28">
        <v>2015</v>
      </c>
      <c r="B4" s="35"/>
      <c r="C4" s="35"/>
      <c r="D4" s="35">
        <v>9609</v>
      </c>
      <c r="E4" s="45">
        <f t="shared" ref="E4" si="1">B4</f>
        <v>0</v>
      </c>
      <c r="F4" s="35">
        <f>C4</f>
        <v>0</v>
      </c>
      <c r="G4" s="35">
        <f>D4</f>
        <v>9609</v>
      </c>
      <c r="H4" s="45"/>
      <c r="I4" s="38"/>
      <c r="J4" s="38"/>
      <c r="K4" s="54"/>
    </row>
    <row r="5" spans="1:11" x14ac:dyDescent="0.25">
      <c r="A5" s="28">
        <v>2014</v>
      </c>
      <c r="B5" s="35">
        <v>128000</v>
      </c>
      <c r="C5" s="35"/>
      <c r="D5" s="35">
        <v>15077</v>
      </c>
      <c r="E5" s="45">
        <f>B5*Pristalsregulering!$C$7</f>
        <v>128102.39999999999</v>
      </c>
      <c r="F5" s="35">
        <f>C5*Pristalsregulering!$C$7</f>
        <v>0</v>
      </c>
      <c r="G5" s="35">
        <f>D5*Pristalsregulering!$C$7</f>
        <v>15089.061599999999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10800</v>
      </c>
      <c r="C3" s="42">
        <v>11697</v>
      </c>
      <c r="D3" s="42">
        <v>0</v>
      </c>
      <c r="E3" s="41">
        <f>B3</f>
        <v>10800</v>
      </c>
      <c r="F3" s="42">
        <f t="shared" ref="F3:G3" si="0">C3</f>
        <v>11697</v>
      </c>
      <c r="G3" s="43">
        <f t="shared" si="0"/>
        <v>0</v>
      </c>
      <c r="H3" s="44">
        <f>IF(E3=0,0,AVERAGEIF(E3:E5,"&lt;&gt;0"))+IF(F3=0,0,AVERAGEIF(F3:F5,"&lt;&gt;0"))+IF(G3=0,0,AVERAGEIF(G3:G5,"&lt;&gt;0"))</f>
        <v>30919.387999999999</v>
      </c>
    </row>
    <row r="4" spans="1:8" x14ac:dyDescent="0.25">
      <c r="A4" s="31">
        <v>2014</v>
      </c>
      <c r="B4" s="41">
        <v>10500</v>
      </c>
      <c r="C4" s="42">
        <v>13624</v>
      </c>
      <c r="D4" s="42">
        <v>0</v>
      </c>
      <c r="E4" s="41">
        <f>B4*Pristalsregulering!$C$7</f>
        <v>10508.4</v>
      </c>
      <c r="F4" s="42">
        <f>C4*Pristalsregulering!$C$7</f>
        <v>13634.899199999998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31700</v>
      </c>
      <c r="C5" s="42">
        <v>13700</v>
      </c>
      <c r="D5" s="42">
        <v>0</v>
      </c>
      <c r="E5" s="41">
        <f>B5*Pristalsregulering!$C$7*Pristalsregulering!$C$6</f>
        <v>32201.240399999995</v>
      </c>
      <c r="F5" s="42">
        <f>C5*Pristalsregulering!$C$7*Pristalsregulering!$C$6</f>
        <v>13916.624399999997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68</v>
      </c>
      <c r="C1" s="76"/>
      <c r="D1" s="77"/>
      <c r="E1" s="78" t="s">
        <v>69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67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1009882.2269640781</v>
      </c>
      <c r="C3" s="38">
        <v>602979.76000000013</v>
      </c>
      <c r="D3" s="40">
        <v>13333.333333333334</v>
      </c>
      <c r="E3" s="35">
        <f>B3*Pristalsregulering!C2*Pristalsregulering!C3*Pristalsregulering!C4*Pristalsregulering!C5*Pristalsregulering!C6*Pristalsregulering!C7</f>
        <v>1099457.7353396509</v>
      </c>
      <c r="F3" s="35">
        <v>624744.97074156697</v>
      </c>
      <c r="G3" s="35">
        <f>D3</f>
        <v>13333.333333333334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72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183911</v>
      </c>
      <c r="D3" s="38">
        <v>0</v>
      </c>
      <c r="E3" s="40">
        <v>0</v>
      </c>
      <c r="F3" s="38">
        <f>B3</f>
        <v>0</v>
      </c>
      <c r="G3" s="38">
        <f>C3</f>
        <v>183911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183911</v>
      </c>
      <c r="L3" s="43">
        <f>AVERAGE(H3:H5)+AVERAGE(I3:I5)</f>
        <v>0</v>
      </c>
      <c r="M3" s="44">
        <f>SUM(J3:L3)</f>
        <v>183911</v>
      </c>
      <c r="N3" s="23"/>
    </row>
    <row r="4" spans="1:14" x14ac:dyDescent="0.25">
      <c r="A4" s="28">
        <v>2014</v>
      </c>
      <c r="B4" s="45">
        <v>0</v>
      </c>
      <c r="C4" s="38">
        <v>280650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280874.51999999996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176709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179503.12270799995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0</v>
      </c>
      <c r="G2" s="42">
        <v>1463373</v>
      </c>
      <c r="H2" s="42" t="s">
        <v>48</v>
      </c>
      <c r="I2" s="42">
        <v>0</v>
      </c>
      <c r="J2" s="42">
        <v>0</v>
      </c>
      <c r="K2" s="42"/>
      <c r="L2" s="43"/>
      <c r="M2" s="44">
        <f>SUM(B2:L2)</f>
        <v>1495896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2016-09-30T11:29:14Z</dcterms:modified>
</cp:coreProperties>
</file>