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185" yWindow="255" windowWidth="18000" windowHeight="11130" tabRatio="89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AH32" i="13" l="1"/>
  <c r="F11" i="11" l="1"/>
  <c r="F12" i="11"/>
  <c r="F13" i="11"/>
  <c r="F14" i="11"/>
  <c r="F31" i="11" l="1"/>
  <c r="F32" i="11"/>
  <c r="F33" i="11"/>
  <c r="P40" i="12" l="1"/>
  <c r="G41" i="12" s="1"/>
  <c r="G42" i="12" s="1"/>
  <c r="E22" i="2" s="1"/>
  <c r="P11" i="12"/>
  <c r="G13" i="12" s="1"/>
  <c r="G11" i="10"/>
  <c r="G13" i="10" s="1"/>
  <c r="G22" i="2" l="1"/>
  <c r="E23" i="4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26" i="11"/>
  <c r="F27" i="11"/>
  <c r="F28" i="11"/>
  <c r="F17" i="11"/>
  <c r="F18" i="11"/>
  <c r="F21" i="11"/>
  <c r="F22" i="11"/>
  <c r="F23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N26" i="13"/>
  <c r="P26" i="13" s="1"/>
  <c r="F29" i="11"/>
  <c r="Y29" i="12" s="1"/>
  <c r="F24" i="11"/>
  <c r="AH29" i="12" s="1"/>
  <c r="AH30" i="12" s="1"/>
  <c r="G35" i="12" s="1"/>
  <c r="F19" i="11"/>
  <c r="AQ29" i="12" s="1"/>
  <c r="AQ30" i="12" s="1"/>
  <c r="G34" i="12" s="1"/>
  <c r="F34" i="11"/>
  <c r="P29" i="12" s="1"/>
  <c r="P30" i="12" s="1"/>
  <c r="G37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0" i="12"/>
  <c r="G36" i="12" s="1"/>
  <c r="G10" i="13" l="1"/>
  <c r="Y32" i="13"/>
  <c r="P32" i="13"/>
  <c r="G11" i="13" s="1"/>
  <c r="E23" i="6"/>
  <c r="G23" i="6" s="1"/>
  <c r="G23" i="5"/>
  <c r="G12" i="13"/>
  <c r="E24" i="2" s="1"/>
  <c r="E25" i="4" s="1"/>
  <c r="E25" i="5" s="1"/>
  <c r="E25" i="6" s="1"/>
  <c r="G25" i="6" s="1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G25" i="4" l="1"/>
  <c r="G25" i="5"/>
  <c r="G10" i="9"/>
  <c r="F15" i="11" l="1"/>
  <c r="AZ29" i="12" s="1"/>
  <c r="AZ30" i="12" s="1"/>
  <c r="G33" i="12" s="1"/>
  <c r="G38" i="12" s="1"/>
  <c r="G12" i="7"/>
  <c r="E10" i="2"/>
  <c r="E10" i="4" s="1"/>
  <c r="E10" i="5" s="1"/>
  <c r="E10" i="6" s="1"/>
  <c r="E20" i="4" l="1"/>
  <c r="E20" i="2"/>
  <c r="E14" i="2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20" i="5"/>
  <c r="E21" i="4"/>
  <c r="G21" i="4" s="1"/>
  <c r="E9" i="4" l="1"/>
  <c r="E12" i="2"/>
  <c r="G12" i="2" s="1"/>
  <c r="G25" i="2" s="1"/>
  <c r="E20" i="6"/>
  <c r="E21" i="6" s="1"/>
  <c r="G21" i="6" s="1"/>
  <c r="E21" i="5"/>
  <c r="G21" i="5" s="1"/>
  <c r="E12" i="4" l="1"/>
  <c r="E9" i="5"/>
  <c r="E11" i="4"/>
  <c r="E13" i="4" l="1"/>
  <c r="G13" i="4" s="1"/>
  <c r="G26" i="4" s="1"/>
  <c r="E11" i="5"/>
  <c r="E12" i="5"/>
  <c r="E9" i="6" s="1"/>
  <c r="E12" i="6" l="1"/>
  <c r="E11" i="6"/>
  <c r="E13" i="6" s="1"/>
  <c r="G13" i="6" s="1"/>
  <c r="G26" i="6" s="1"/>
  <c r="E13" i="5"/>
  <c r="G13" i="5" s="1"/>
  <c r="G26" i="5" s="1"/>
  <c r="G24" i="2"/>
</calcChain>
</file>

<file path=xl/sharedStrings.xml><?xml version="1.0" encoding="utf-8"?>
<sst xmlns="http://schemas.openxmlformats.org/spreadsheetml/2006/main" count="766" uniqueCount="252">
  <si>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</si>
  <si>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</si>
  <si>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</si>
  <si>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</si>
  <si>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</si>
  <si>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</si>
  <si>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</si>
  <si>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</si>
  <si>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</si>
  <si>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</si>
  <si>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</si>
  <si>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</si>
  <si>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</si>
  <si>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</si>
  <si>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</si>
  <si>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</si>
  <si>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</si>
  <si>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</si>
  <si>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</si>
  <si>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</si>
  <si>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</si>
  <si>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</si>
  <si>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</si>
  <si>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</si>
  <si>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</si>
  <si>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</si>
  <si>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</si>
  <si>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</si>
  <si>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</si>
  <si>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</si>
  <si>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</si>
  <si>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</si>
  <si>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</si>
  <si>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</si>
  <si>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</si>
  <si>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</si>
  <si>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</si>
  <si>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</si>
  <si>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</si>
  <si>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</si>
  <si>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</si>
  <si>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</si>
  <si>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</si>
  <si>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</si>
  <si>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</si>
  <si>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</si>
  <si>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</si>
  <si>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</si>
  <si>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</si>
  <si>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</si>
  <si>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</si>
  <si>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</si>
  <si>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</si>
  <si>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</si>
  <si>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</si>
  <si>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</si>
  <si>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</si>
  <si>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</si>
  <si>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</si>
  <si>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</si>
  <si>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</si>
  <si>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</si>
  <si>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</si>
  <si>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</si>
  <si>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</si>
  <si>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</si>
  <si>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</si>
  <si>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</si>
  <si>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</si>
  <si>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</si>
  <si>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</si>
  <si>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</si>
  <si>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</si>
  <si>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</si>
  <si>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</si>
  <si>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</si>
  <si>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</si>
  <si>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</si>
  <si>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</si>
  <si>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</si>
  <si>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</si>
  <si>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</si>
  <si>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</si>
  <si>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</si>
  <si>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</si>
  <si>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</si>
  <si>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</si>
  <si>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</si>
  <si>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</si>
  <si>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</si>
  <si>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</si>
  <si>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</si>
  <si>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</si>
  <si>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</si>
  <si>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</si>
  <si>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</si>
  <si>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</si>
  <si>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</si>
  <si>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</si>
  <si>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</si>
  <si>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</si>
  <si>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</si>
  <si>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</si>
  <si>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</si>
  <si>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</si>
  <si>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</si>
  <si>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</si>
  <si>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</si>
  <si>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</si>
  <si>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</si>
  <si>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</si>
  <si>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</si>
  <si>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</si>
  <si>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</si>
  <si>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</si>
  <si>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</si>
  <si>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</si>
  <si>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</si>
  <si>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</si>
  <si>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</si>
  <si>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</si>
  <si>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</si>
  <si>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</si>
  <si>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</si>
  <si>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</si>
  <si>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</si>
  <si>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</si>
  <si>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</si>
  <si>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</si>
  <si>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</si>
  <si>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</si>
  <si>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</si>
  <si>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</si>
  <si>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</si>
  <si>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</si>
  <si>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</si>
  <si>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</si>
  <si>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</si>
  <si>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</si>
  <si>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</si>
  <si>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</si>
  <si>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</si>
  <si>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</si>
  <si>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</si>
  <si>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</si>
  <si>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</si>
  <si>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</si>
  <si>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</si>
  <si>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</si>
  <si>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</si>
  <si>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</si>
  <si>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</si>
  <si>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</si>
  <si>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</si>
  <si>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</si>
  <si>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</si>
  <si>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</si>
  <si>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</si>
  <si>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</si>
  <si>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</si>
  <si>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</si>
  <si>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</si>
  <si>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</si>
  <si>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</si>
  <si>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</si>
  <si>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</si>
  <si>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</si>
  <si>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</si>
  <si>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</si>
  <si>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</si>
  <si>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</si>
  <si>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</si>
  <si>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</si>
  <si>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</si>
  <si>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</si>
  <si>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</si>
  <si>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</si>
  <si>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</si>
  <si>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</si>
  <si>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</si>
  <si>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</si>
  <si>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</si>
  <si>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</si>
  <si>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</si>
  <si>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</si>
  <si>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</si>
  <si>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</si>
  <si>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</si>
  <si>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</si>
  <si>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</si>
  <si>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</si>
  <si>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</si>
  <si>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</si>
  <si>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</si>
  <si>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</si>
  <si>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</si>
  <si>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</si>
  <si>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</si>
  <si>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</si>
  <si>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</si>
  <si>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</si>
  <si>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</si>
  <si>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</si>
  <si>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</si>
  <si>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</si>
  <si>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</si>
  <si>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</si>
  <si>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</si>
  <si>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</si>
  <si>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</si>
  <si>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</si>
  <si>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</si>
  <si>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</si>
  <si>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</si>
  <si>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</si>
  <si>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</si>
  <si>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</si>
  <si>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</si>
  <si>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</si>
  <si>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</si>
  <si>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</si>
  <si>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</si>
  <si>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</si>
  <si>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</si>
  <si>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</si>
  <si>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</si>
  <si>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</si>
  <si>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</si>
  <si>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</si>
  <si>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</si>
  <si>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</si>
  <si>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</si>
  <si>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</si>
  <si>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</si>
  <si>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</si>
  <si>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</si>
  <si>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</si>
  <si>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</si>
  <si>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</si>
  <si>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</si>
  <si>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</si>
  <si>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</si>
  <si>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Ø 50mm &lt; Ledningsnet ≤ Ø110 mm</t>
  </si>
  <si>
    <t>Afregningsmålere, elektroniske ≤ Ø 110mm (Qn 10)</t>
  </si>
  <si>
    <t>Pumpestation (inkl. evt. hydrofor)/trykforøger, SRO</t>
  </si>
  <si>
    <t>Instrumenter (flowmåler+tryk transducer+alarmer)</t>
  </si>
  <si>
    <t xml:space="preserve">Etageareal vandbehandlingsbygning   </t>
  </si>
  <si>
    <t xml:space="preserve">Elanlæg - vandværk   </t>
  </si>
  <si>
    <t xml:space="preserve">Skyllevandsbehandling, inkl. UV-filter mv., Mek./EL   </t>
  </si>
  <si>
    <t xml:space="preserve">Ø 50mm &lt; Ledningsnet = Ø110 mm   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</si>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</sst>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0" fillId="2" borderId="0" xfId="0" applyFill="1"/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6" t="s">
        <v>10</v>
      </c>
      <c r="E6" s="106"/>
      <c r="F6" s="106"/>
      <c r="G6" s="106"/>
      <c r="H6" s="4"/>
      <c r="I6" s="1"/>
    </row>
    <row r="7" spans="1:9" ht="15" customHeight="1" x14ac:dyDescent="0.25">
      <c r="A7" s="1"/>
      <c r="B7" s="1"/>
      <c r="C7" s="4"/>
      <c r="D7" s="106"/>
      <c r="E7" s="106"/>
      <c r="F7" s="106"/>
      <c r="G7" s="106"/>
      <c r="H7" s="4"/>
      <c r="I7" s="1"/>
    </row>
    <row r="8" spans="1:9" ht="15.75" x14ac:dyDescent="0.25">
      <c r="A8" s="1"/>
      <c r="B8" s="1"/>
      <c r="C8" s="5"/>
      <c r="D8" s="114" t="s">
        <v>95</v>
      </c>
      <c r="E8" s="114"/>
      <c r="F8" s="114"/>
      <c r="G8" s="114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3" t="s">
        <v>11</v>
      </c>
      <c r="E11" s="113"/>
      <c r="F11" s="113"/>
      <c r="G11" s="113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7" t="s">
        <v>25</v>
      </c>
      <c r="E13" s="128"/>
      <c r="F13" s="128"/>
      <c r="G13" s="129"/>
      <c r="H13" s="1"/>
      <c r="I13" s="1"/>
    </row>
    <row r="14" spans="1:9" x14ac:dyDescent="0.25">
      <c r="A14" s="1"/>
      <c r="B14" s="1"/>
      <c r="C14" s="3" t="s">
        <v>13</v>
      </c>
      <c r="D14" s="115" t="s">
        <v>22</v>
      </c>
      <c r="E14" s="116"/>
      <c r="F14" s="116"/>
      <c r="G14" s="117"/>
      <c r="H14" s="1"/>
      <c r="I14" s="1"/>
    </row>
    <row r="15" spans="1:9" x14ac:dyDescent="0.25">
      <c r="A15" s="1"/>
      <c r="B15" s="1"/>
      <c r="C15" s="3" t="s">
        <v>14</v>
      </c>
      <c r="D15" s="115" t="s">
        <v>23</v>
      </c>
      <c r="E15" s="116"/>
      <c r="F15" s="116"/>
      <c r="G15" s="117"/>
      <c r="H15" s="1"/>
      <c r="I15" s="1"/>
    </row>
    <row r="16" spans="1:9" x14ac:dyDescent="0.25">
      <c r="A16" s="1"/>
      <c r="B16" s="1"/>
      <c r="C16" s="3" t="s">
        <v>15</v>
      </c>
      <c r="D16" s="115" t="s">
        <v>24</v>
      </c>
      <c r="E16" s="116"/>
      <c r="F16" s="116"/>
      <c r="G16" s="117"/>
      <c r="H16" s="1"/>
      <c r="I16" s="1"/>
    </row>
    <row r="17" spans="1:9" x14ac:dyDescent="0.25">
      <c r="A17" s="1"/>
      <c r="B17" s="1"/>
      <c r="C17" s="3" t="s">
        <v>16</v>
      </c>
      <c r="D17" s="118" t="s">
        <v>26</v>
      </c>
      <c r="E17" s="119"/>
      <c r="F17" s="119"/>
      <c r="G17" s="120"/>
      <c r="H17" s="1"/>
      <c r="I17" s="1"/>
    </row>
    <row r="18" spans="1:9" x14ac:dyDescent="0.25">
      <c r="A18" s="1"/>
      <c r="B18" s="1"/>
      <c r="C18" s="3" t="s">
        <v>17</v>
      </c>
      <c r="D18" s="121" t="s">
        <v>27</v>
      </c>
      <c r="E18" s="122"/>
      <c r="F18" s="122"/>
      <c r="G18" s="123"/>
      <c r="H18" s="1"/>
      <c r="I18" s="1"/>
    </row>
    <row r="19" spans="1:9" x14ac:dyDescent="0.25">
      <c r="A19" s="1"/>
      <c r="B19" s="1"/>
      <c r="C19" s="3" t="s">
        <v>18</v>
      </c>
      <c r="D19" s="124" t="s">
        <v>29</v>
      </c>
      <c r="E19" s="125"/>
      <c r="F19" s="125"/>
      <c r="G19" s="126"/>
      <c r="H19" s="1"/>
      <c r="I19" s="1"/>
    </row>
    <row r="20" spans="1:9" x14ac:dyDescent="0.25">
      <c r="A20" s="1"/>
      <c r="B20" s="1"/>
      <c r="C20" s="3" t="s">
        <v>19</v>
      </c>
      <c r="D20" s="107" t="s">
        <v>215</v>
      </c>
      <c r="E20" s="108"/>
      <c r="F20" s="108"/>
      <c r="G20" s="109"/>
      <c r="H20" s="1"/>
      <c r="I20" s="1"/>
    </row>
    <row r="21" spans="1:9" x14ac:dyDescent="0.25">
      <c r="A21" s="1"/>
      <c r="B21" s="1"/>
      <c r="C21" s="3" t="s">
        <v>20</v>
      </c>
      <c r="D21" s="107" t="s">
        <v>216</v>
      </c>
      <c r="E21" s="108"/>
      <c r="F21" s="108"/>
      <c r="G21" s="109"/>
      <c r="H21" s="1"/>
      <c r="I21" s="1"/>
    </row>
    <row r="22" spans="1:9" x14ac:dyDescent="0.25">
      <c r="A22" s="1"/>
      <c r="B22" s="1"/>
      <c r="C22" s="3" t="s">
        <v>21</v>
      </c>
      <c r="D22" s="110" t="s">
        <v>217</v>
      </c>
      <c r="E22" s="111"/>
      <c r="F22" s="111"/>
      <c r="G22" s="112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zoomScaleNormal="100" zoomScaleSheetLayoutView="11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87"/>
      <c r="AD2" s="187"/>
      <c r="AE2" s="187"/>
      <c r="AF2" s="187"/>
      <c r="AG2" s="187"/>
      <c r="AH2" s="187"/>
      <c r="AI2" s="187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92" t="s">
        <v>124</v>
      </c>
      <c r="C3" s="192"/>
      <c r="D3" s="192"/>
      <c r="E3" s="192"/>
      <c r="F3" s="192"/>
      <c r="G3" s="192"/>
      <c r="H3" s="192"/>
      <c r="I3" s="57"/>
      <c r="J3" s="1"/>
      <c r="K3" s="191" t="s">
        <v>100</v>
      </c>
      <c r="L3" s="191"/>
      <c r="M3" s="191"/>
      <c r="N3" s="191"/>
      <c r="O3" s="191"/>
      <c r="P3" s="191"/>
      <c r="Q3" s="191"/>
      <c r="R3" s="1"/>
      <c r="S3" s="1"/>
      <c r="T3" s="191" t="s">
        <v>116</v>
      </c>
      <c r="U3" s="191"/>
      <c r="V3" s="191"/>
      <c r="W3" s="191"/>
      <c r="X3" s="191"/>
      <c r="Y3" s="191"/>
      <c r="Z3" s="191"/>
      <c r="AA3" s="1"/>
      <c r="AB3" s="1"/>
      <c r="AC3" s="191" t="s">
        <v>119</v>
      </c>
      <c r="AD3" s="191"/>
      <c r="AE3" s="191"/>
      <c r="AF3" s="191"/>
      <c r="AG3" s="191"/>
      <c r="AH3" s="191"/>
      <c r="AI3" s="191"/>
      <c r="AJ3" s="1"/>
      <c r="AK3" s="1"/>
      <c r="AL3" s="191" t="s">
        <v>120</v>
      </c>
      <c r="AM3" s="191"/>
      <c r="AN3" s="191"/>
      <c r="AO3" s="191"/>
      <c r="AP3" s="191"/>
      <c r="AQ3" s="191"/>
      <c r="AR3" s="191"/>
      <c r="AS3" s="1"/>
      <c r="AT3" s="1"/>
      <c r="AU3" s="191" t="s">
        <v>154</v>
      </c>
      <c r="AV3" s="191"/>
      <c r="AW3" s="191"/>
      <c r="AX3" s="191"/>
      <c r="AY3" s="191"/>
      <c r="AZ3" s="191"/>
      <c r="BA3" s="191"/>
      <c r="BB3" s="1"/>
    </row>
    <row r="4" spans="1:54" ht="15" customHeight="1" x14ac:dyDescent="0.25">
      <c r="A4" s="57"/>
      <c r="B4" s="192"/>
      <c r="C4" s="192"/>
      <c r="D4" s="192"/>
      <c r="E4" s="192"/>
      <c r="F4" s="192"/>
      <c r="G4" s="192"/>
      <c r="H4" s="192"/>
      <c r="I4" s="57"/>
      <c r="J4" s="1"/>
      <c r="K4" s="191"/>
      <c r="L4" s="191"/>
      <c r="M4" s="191"/>
      <c r="N4" s="191"/>
      <c r="O4" s="191"/>
      <c r="P4" s="191"/>
      <c r="Q4" s="191"/>
      <c r="R4" s="1"/>
      <c r="S4" s="1"/>
      <c r="T4" s="191"/>
      <c r="U4" s="191"/>
      <c r="V4" s="191"/>
      <c r="W4" s="191"/>
      <c r="X4" s="191"/>
      <c r="Y4" s="191"/>
      <c r="Z4" s="191"/>
      <c r="AA4" s="1"/>
      <c r="AB4" s="1"/>
      <c r="AC4" s="193"/>
      <c r="AD4" s="193"/>
      <c r="AE4" s="193"/>
      <c r="AF4" s="193"/>
      <c r="AG4" s="193"/>
      <c r="AH4" s="193"/>
      <c r="AI4" s="193"/>
      <c r="AJ4" s="1"/>
      <c r="AK4" s="1"/>
      <c r="AL4" s="191"/>
      <c r="AM4" s="191"/>
      <c r="AN4" s="191"/>
      <c r="AO4" s="191"/>
      <c r="AP4" s="191"/>
      <c r="AQ4" s="191"/>
      <c r="AR4" s="191"/>
      <c r="AS4" s="1"/>
      <c r="AT4" s="1"/>
      <c r="AU4" s="191"/>
      <c r="AV4" s="191"/>
      <c r="AW4" s="191"/>
      <c r="AX4" s="191"/>
      <c r="AY4" s="191"/>
      <c r="AZ4" s="191"/>
      <c r="BA4" s="191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4"/>
      <c r="AD5" s="194"/>
      <c r="AE5" s="194"/>
      <c r="AF5" s="194"/>
      <c r="AG5" s="194"/>
      <c r="AH5" s="194"/>
      <c r="AI5" s="194"/>
      <c r="AJ5" s="1"/>
      <c r="AK5" s="1"/>
      <c r="AL5" s="191"/>
      <c r="AM5" s="191"/>
      <c r="AN5" s="191"/>
      <c r="AO5" s="191"/>
      <c r="AP5" s="191"/>
      <c r="AQ5" s="191"/>
      <c r="AR5" s="191"/>
      <c r="AS5" s="1"/>
      <c r="AT5" s="1"/>
      <c r="AU5" s="191"/>
      <c r="AV5" s="191"/>
      <c r="AW5" s="191"/>
      <c r="AX5" s="191"/>
      <c r="AY5" s="191"/>
      <c r="AZ5" s="191"/>
      <c r="BA5" s="191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87"/>
      <c r="AD6" s="187"/>
      <c r="AE6" s="187"/>
      <c r="AF6" s="187"/>
      <c r="AG6" s="187"/>
      <c r="AH6" s="187"/>
      <c r="AI6" s="187"/>
      <c r="AJ6" s="1"/>
      <c r="AK6" s="1"/>
      <c r="AL6" s="191"/>
      <c r="AM6" s="191"/>
      <c r="AN6" s="191"/>
      <c r="AO6" s="191"/>
      <c r="AP6" s="191"/>
      <c r="AQ6" s="191"/>
      <c r="AR6" s="191"/>
      <c r="AS6" s="1"/>
      <c r="AT6" s="1"/>
      <c r="AU6" s="191"/>
      <c r="AV6" s="191"/>
      <c r="AW6" s="191"/>
      <c r="AX6" s="191"/>
      <c r="AY6" s="191"/>
      <c r="AZ6" s="191"/>
      <c r="BA6" s="191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47" t="s">
        <v>129</v>
      </c>
      <c r="C8" s="148"/>
      <c r="D8" s="148"/>
      <c r="E8" s="148"/>
      <c r="F8" s="148"/>
      <c r="G8" s="148"/>
      <c r="H8" s="149"/>
      <c r="I8" s="57"/>
      <c r="J8" s="1"/>
      <c r="K8" s="188" t="s">
        <v>80</v>
      </c>
      <c r="L8" s="189"/>
      <c r="M8" s="189"/>
      <c r="N8" s="189"/>
      <c r="O8" s="189"/>
      <c r="P8" s="189"/>
      <c r="Q8" s="190"/>
      <c r="R8" s="1"/>
      <c r="S8" s="1"/>
      <c r="T8" s="188" t="s">
        <v>117</v>
      </c>
      <c r="U8" s="189"/>
      <c r="V8" s="189"/>
      <c r="W8" s="189"/>
      <c r="X8" s="189"/>
      <c r="Y8" s="189"/>
      <c r="Z8" s="190"/>
      <c r="AA8" s="1"/>
      <c r="AB8" s="1"/>
      <c r="AC8" s="188" t="s">
        <v>121</v>
      </c>
      <c r="AD8" s="189"/>
      <c r="AE8" s="189"/>
      <c r="AF8" s="189"/>
      <c r="AG8" s="189"/>
      <c r="AH8" s="189"/>
      <c r="AI8" s="190"/>
      <c r="AJ8" s="1"/>
      <c r="AK8" s="1"/>
      <c r="AL8" s="188" t="s">
        <v>122</v>
      </c>
      <c r="AM8" s="189"/>
      <c r="AN8" s="189"/>
      <c r="AO8" s="189"/>
      <c r="AP8" s="189"/>
      <c r="AQ8" s="189"/>
      <c r="AR8" s="190"/>
      <c r="AS8" s="1"/>
      <c r="AT8" s="1"/>
      <c r="AU8" s="188" t="s">
        <v>199</v>
      </c>
      <c r="AV8" s="189"/>
      <c r="AW8" s="189"/>
      <c r="AX8" s="189"/>
      <c r="AY8" s="189"/>
      <c r="AZ8" s="189"/>
      <c r="BA8" s="190"/>
      <c r="BB8" s="1"/>
    </row>
    <row r="9" spans="1:54" x14ac:dyDescent="0.25">
      <c r="A9" s="57"/>
      <c r="B9" s="184" t="s">
        <v>127</v>
      </c>
      <c r="C9" s="185"/>
      <c r="D9" s="185"/>
      <c r="E9" s="185"/>
      <c r="F9" s="186"/>
      <c r="G9" s="58">
        <f>AZ11</f>
        <v>71152</v>
      </c>
      <c r="H9" s="59" t="s">
        <v>4</v>
      </c>
      <c r="I9" s="57"/>
      <c r="J9" s="1"/>
      <c r="K9" s="140" t="s">
        <v>68</v>
      </c>
      <c r="L9" s="141"/>
      <c r="M9" s="141"/>
      <c r="N9" s="141"/>
      <c r="O9" s="142"/>
      <c r="P9" s="23">
        <v>1526938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1534794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1652372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1457462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1328152</v>
      </c>
      <c r="BA9" s="7" t="s">
        <v>4</v>
      </c>
      <c r="BB9" s="1"/>
    </row>
    <row r="10" spans="1:54" x14ac:dyDescent="0.25">
      <c r="A10" s="57"/>
      <c r="B10" s="184" t="s">
        <v>128</v>
      </c>
      <c r="C10" s="185"/>
      <c r="D10" s="185"/>
      <c r="E10" s="185"/>
      <c r="F10" s="186"/>
      <c r="G10" s="58">
        <f>AQ11</f>
        <v>43462</v>
      </c>
      <c r="H10" s="59" t="s">
        <v>4</v>
      </c>
      <c r="I10" s="57"/>
      <c r="J10" s="1"/>
      <c r="K10" s="140" t="s">
        <v>69</v>
      </c>
      <c r="L10" s="141"/>
      <c r="M10" s="141"/>
      <c r="N10" s="141"/>
      <c r="O10" s="142"/>
      <c r="P10" s="23">
        <v>1541700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1524200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1480203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1414000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1257000</v>
      </c>
      <c r="BA10" s="7" t="s">
        <v>4</v>
      </c>
      <c r="BB10" s="1"/>
    </row>
    <row r="11" spans="1:54" x14ac:dyDescent="0.25">
      <c r="A11" s="57"/>
      <c r="B11" s="184" t="s">
        <v>126</v>
      </c>
      <c r="C11" s="185"/>
      <c r="D11" s="185"/>
      <c r="E11" s="185"/>
      <c r="F11" s="186"/>
      <c r="G11" s="58">
        <f>AH11</f>
        <v>172169</v>
      </c>
      <c r="H11" s="59" t="s">
        <v>4</v>
      </c>
      <c r="I11" s="57"/>
      <c r="J11" s="1"/>
      <c r="K11" s="130" t="s">
        <v>70</v>
      </c>
      <c r="L11" s="131"/>
      <c r="M11" s="131"/>
      <c r="N11" s="131"/>
      <c r="O11" s="132"/>
      <c r="P11" s="22">
        <f>P9-P10</f>
        <v>-14762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10594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172169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43462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71152</v>
      </c>
      <c r="BA11" s="11" t="s">
        <v>4</v>
      </c>
      <c r="BB11" s="1"/>
    </row>
    <row r="12" spans="1:54" x14ac:dyDescent="0.25">
      <c r="A12" s="57"/>
      <c r="B12" s="184" t="s">
        <v>125</v>
      </c>
      <c r="C12" s="185"/>
      <c r="D12" s="185"/>
      <c r="E12" s="185"/>
      <c r="F12" s="186"/>
      <c r="G12" s="58">
        <f>Y11</f>
        <v>10594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84" t="s">
        <v>70</v>
      </c>
      <c r="C13" s="185"/>
      <c r="D13" s="185"/>
      <c r="E13" s="185"/>
      <c r="F13" s="186"/>
      <c r="G13" s="58">
        <f>P11</f>
        <v>-14762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0" t="s">
        <v>230</v>
      </c>
      <c r="C14" s="131"/>
      <c r="D14" s="131"/>
      <c r="E14" s="131"/>
      <c r="F14" s="132"/>
      <c r="G14" s="22">
        <f>SUM(G9:G13)</f>
        <v>282615</v>
      </c>
      <c r="H14" s="11" t="s">
        <v>4</v>
      </c>
      <c r="I14" s="57"/>
      <c r="J14" s="1"/>
      <c r="K14" s="188" t="s">
        <v>71</v>
      </c>
      <c r="L14" s="189"/>
      <c r="M14" s="189"/>
      <c r="N14" s="189"/>
      <c r="O14" s="189"/>
      <c r="P14" s="189"/>
      <c r="Q14" s="190"/>
      <c r="R14" s="1"/>
      <c r="S14" s="1"/>
      <c r="T14" s="188" t="s">
        <v>118</v>
      </c>
      <c r="U14" s="189"/>
      <c r="V14" s="189"/>
      <c r="W14" s="189"/>
      <c r="X14" s="189"/>
      <c r="Y14" s="38"/>
      <c r="Z14" s="39"/>
      <c r="AA14" s="1"/>
      <c r="AB14" s="1"/>
      <c r="AC14" s="188" t="s">
        <v>182</v>
      </c>
      <c r="AD14" s="189"/>
      <c r="AE14" s="189"/>
      <c r="AF14" s="189"/>
      <c r="AG14" s="189"/>
      <c r="AH14" s="189"/>
      <c r="AI14" s="190"/>
      <c r="AJ14" s="1"/>
      <c r="AK14" s="1"/>
      <c r="AL14" s="188" t="s">
        <v>190</v>
      </c>
      <c r="AM14" s="189"/>
      <c r="AN14" s="189"/>
      <c r="AO14" s="189"/>
      <c r="AP14" s="189"/>
      <c r="AQ14" s="189"/>
      <c r="AR14" s="190"/>
      <c r="AS14" s="1"/>
      <c r="AT14" s="1"/>
      <c r="AU14" s="188" t="s">
        <v>202</v>
      </c>
      <c r="AV14" s="189"/>
      <c r="AW14" s="189"/>
      <c r="AX14" s="189"/>
      <c r="AY14" s="189"/>
      <c r="AZ14" s="189"/>
      <c r="BA14" s="190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40" t="s">
        <v>72</v>
      </c>
      <c r="L15" s="141"/>
      <c r="M15" s="141"/>
      <c r="N15" s="141"/>
      <c r="O15" s="142"/>
      <c r="P15" s="23">
        <v>1164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-98891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32594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-187337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-167918</v>
      </c>
      <c r="BA15" s="7" t="s">
        <v>4</v>
      </c>
      <c r="BB15" s="1"/>
    </row>
    <row r="16" spans="1:54" x14ac:dyDescent="0.25">
      <c r="A16" s="57"/>
      <c r="B16" s="150" t="s">
        <v>132</v>
      </c>
      <c r="C16" s="151"/>
      <c r="D16" s="151"/>
      <c r="E16" s="151"/>
      <c r="F16" s="152"/>
      <c r="G16" s="60"/>
      <c r="H16" s="61"/>
      <c r="I16" s="57"/>
      <c r="J16" s="1"/>
      <c r="K16" s="140" t="s">
        <v>73</v>
      </c>
      <c r="L16" s="141"/>
      <c r="M16" s="141"/>
      <c r="N16" s="141"/>
      <c r="O16" s="142"/>
      <c r="P16" s="23">
        <v>-60000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-80000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-115000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-125000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-168000</v>
      </c>
      <c r="BA16" s="7" t="s">
        <v>4</v>
      </c>
      <c r="BB16" s="1"/>
    </row>
    <row r="17" spans="1:54" x14ac:dyDescent="0.25">
      <c r="A17" s="57"/>
      <c r="B17" s="184" t="s">
        <v>133</v>
      </c>
      <c r="C17" s="185"/>
      <c r="D17" s="185"/>
      <c r="E17" s="185"/>
      <c r="F17" s="186"/>
      <c r="G17" s="58">
        <f>AZ17</f>
        <v>82</v>
      </c>
      <c r="H17" s="59" t="s">
        <v>4</v>
      </c>
      <c r="I17" s="57"/>
      <c r="J17" s="1"/>
      <c r="K17" s="130" t="s">
        <v>74</v>
      </c>
      <c r="L17" s="131"/>
      <c r="M17" s="131"/>
      <c r="N17" s="131"/>
      <c r="O17" s="132"/>
      <c r="P17" s="22">
        <f>P15-P16</f>
        <v>61164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-18891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147594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-62337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82</v>
      </c>
      <c r="BA17" s="11" t="s">
        <v>4</v>
      </c>
      <c r="BB17" s="1"/>
    </row>
    <row r="18" spans="1:54" x14ac:dyDescent="0.25">
      <c r="A18" s="57"/>
      <c r="B18" s="184" t="s">
        <v>134</v>
      </c>
      <c r="C18" s="185"/>
      <c r="D18" s="185"/>
      <c r="E18" s="185"/>
      <c r="F18" s="186"/>
      <c r="G18" s="58">
        <f>AQ17</f>
        <v>-62337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84" t="s">
        <v>130</v>
      </c>
      <c r="C19" s="185"/>
      <c r="D19" s="185"/>
      <c r="E19" s="185"/>
      <c r="F19" s="186"/>
      <c r="G19" s="58">
        <f>AH17</f>
        <v>147594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84" t="s">
        <v>131</v>
      </c>
      <c r="C20" s="185"/>
      <c r="D20" s="185"/>
      <c r="E20" s="185"/>
      <c r="F20" s="186"/>
      <c r="G20" s="58">
        <f>Y17</f>
        <v>-18891</v>
      </c>
      <c r="H20" s="59" t="s">
        <v>4</v>
      </c>
      <c r="I20" s="57"/>
      <c r="J20" s="1"/>
      <c r="K20" s="188" t="s">
        <v>81</v>
      </c>
      <c r="L20" s="189"/>
      <c r="M20" s="189"/>
      <c r="N20" s="189"/>
      <c r="O20" s="189"/>
      <c r="P20" s="189"/>
      <c r="Q20" s="190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8" t="s">
        <v>184</v>
      </c>
      <c r="AD20" s="189"/>
      <c r="AE20" s="189"/>
      <c r="AF20" s="189"/>
      <c r="AG20" s="189"/>
      <c r="AH20" s="189"/>
      <c r="AI20" s="190"/>
      <c r="AJ20" s="1"/>
      <c r="AK20" s="1"/>
      <c r="AL20" s="188" t="s">
        <v>193</v>
      </c>
      <c r="AM20" s="189"/>
      <c r="AN20" s="189"/>
      <c r="AO20" s="189"/>
      <c r="AP20" s="189"/>
      <c r="AQ20" s="189"/>
      <c r="AR20" s="190"/>
      <c r="AS20" s="1"/>
      <c r="AT20" s="1"/>
      <c r="AU20" s="188" t="s">
        <v>205</v>
      </c>
      <c r="AV20" s="189"/>
      <c r="AW20" s="189"/>
      <c r="AX20" s="189"/>
      <c r="AY20" s="189"/>
      <c r="AZ20" s="189"/>
      <c r="BA20" s="190"/>
      <c r="BB20" s="1"/>
    </row>
    <row r="21" spans="1:54" x14ac:dyDescent="0.25">
      <c r="A21" s="57"/>
      <c r="B21" s="184" t="s">
        <v>74</v>
      </c>
      <c r="C21" s="185"/>
      <c r="D21" s="185"/>
      <c r="E21" s="185"/>
      <c r="F21" s="186"/>
      <c r="G21" s="58">
        <f>P17</f>
        <v>61164</v>
      </c>
      <c r="H21" s="59" t="s">
        <v>4</v>
      </c>
      <c r="I21" s="57"/>
      <c r="J21" s="1"/>
      <c r="K21" s="140" t="s">
        <v>82</v>
      </c>
      <c r="L21" s="141"/>
      <c r="M21" s="141"/>
      <c r="N21" s="141"/>
      <c r="O21" s="142"/>
      <c r="P21" s="23">
        <v>0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0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0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0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0</v>
      </c>
      <c r="BA21" s="7" t="s">
        <v>4</v>
      </c>
      <c r="BB21" s="1"/>
    </row>
    <row r="22" spans="1:54" x14ac:dyDescent="0.25">
      <c r="A22" s="57"/>
      <c r="B22" s="130" t="s">
        <v>229</v>
      </c>
      <c r="C22" s="131"/>
      <c r="D22" s="131"/>
      <c r="E22" s="131"/>
      <c r="F22" s="132"/>
      <c r="G22" s="22">
        <f>SUM(G17:G21)</f>
        <v>127612</v>
      </c>
      <c r="H22" s="11" t="s">
        <v>4</v>
      </c>
      <c r="I22" s="57"/>
      <c r="J22" s="1"/>
      <c r="K22" s="140" t="s">
        <v>84</v>
      </c>
      <c r="L22" s="141"/>
      <c r="M22" s="141"/>
      <c r="N22" s="141"/>
      <c r="O22" s="142"/>
      <c r="P22" s="23">
        <v>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0" t="s">
        <v>83</v>
      </c>
      <c r="L23" s="131"/>
      <c r="M23" s="131"/>
      <c r="N23" s="131"/>
      <c r="O23" s="132"/>
      <c r="P23" s="22">
        <f>P21-P22</f>
        <v>0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0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0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0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0</v>
      </c>
      <c r="BA23" s="11" t="s">
        <v>4</v>
      </c>
      <c r="BB23" s="1"/>
    </row>
    <row r="24" spans="1:54" ht="15" customHeight="1" x14ac:dyDescent="0.25">
      <c r="A24" s="57"/>
      <c r="B24" s="147" t="s">
        <v>135</v>
      </c>
      <c r="C24" s="148"/>
      <c r="D24" s="148"/>
      <c r="E24" s="148"/>
      <c r="F24" s="148"/>
      <c r="G24" s="148"/>
      <c r="H24" s="149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84" t="s">
        <v>138</v>
      </c>
      <c r="C25" s="185"/>
      <c r="D25" s="185"/>
      <c r="E25" s="185"/>
      <c r="F25" s="186"/>
      <c r="G25" s="58">
        <f>AZ23</f>
        <v>0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84" t="s">
        <v>139</v>
      </c>
      <c r="C26" s="185"/>
      <c r="D26" s="185"/>
      <c r="E26" s="185"/>
      <c r="F26" s="186"/>
      <c r="G26" s="58">
        <f>AQ23</f>
        <v>0</v>
      </c>
      <c r="H26" s="59" t="s">
        <v>4</v>
      </c>
      <c r="I26" s="57"/>
      <c r="J26" s="1"/>
      <c r="K26" s="188" t="s">
        <v>75</v>
      </c>
      <c r="L26" s="189"/>
      <c r="M26" s="189"/>
      <c r="N26" s="189"/>
      <c r="O26" s="189"/>
      <c r="P26" s="189"/>
      <c r="Q26" s="190"/>
      <c r="R26" s="1"/>
      <c r="S26" s="1"/>
      <c r="T26" s="188" t="s">
        <v>142</v>
      </c>
      <c r="U26" s="189"/>
      <c r="V26" s="189"/>
      <c r="W26" s="189"/>
      <c r="X26" s="189"/>
      <c r="Y26" s="38"/>
      <c r="Z26" s="39"/>
      <c r="AA26" s="1"/>
      <c r="AB26" s="1"/>
      <c r="AC26" s="188" t="s">
        <v>141</v>
      </c>
      <c r="AD26" s="189"/>
      <c r="AE26" s="189"/>
      <c r="AF26" s="189"/>
      <c r="AG26" s="189"/>
      <c r="AH26" s="189"/>
      <c r="AI26" s="190"/>
      <c r="AJ26" s="1"/>
      <c r="AK26" s="1"/>
      <c r="AL26" s="188" t="s">
        <v>140</v>
      </c>
      <c r="AM26" s="189"/>
      <c r="AN26" s="189"/>
      <c r="AO26" s="189"/>
      <c r="AP26" s="189"/>
      <c r="AQ26" s="189"/>
      <c r="AR26" s="190"/>
      <c r="AS26" s="1"/>
      <c r="AT26" s="1"/>
      <c r="AU26" s="188" t="s">
        <v>144</v>
      </c>
      <c r="AV26" s="189"/>
      <c r="AW26" s="189"/>
      <c r="AX26" s="189"/>
      <c r="AY26" s="189"/>
      <c r="AZ26" s="189"/>
      <c r="BA26" s="190"/>
      <c r="BB26" s="1"/>
    </row>
    <row r="27" spans="1:54" x14ac:dyDescent="0.25">
      <c r="A27" s="57"/>
      <c r="B27" s="184" t="s">
        <v>136</v>
      </c>
      <c r="C27" s="185"/>
      <c r="D27" s="185"/>
      <c r="E27" s="185"/>
      <c r="F27" s="186"/>
      <c r="G27" s="58">
        <f>AH23</f>
        <v>0</v>
      </c>
      <c r="H27" s="59" t="s">
        <v>4</v>
      </c>
      <c r="I27" s="57"/>
      <c r="J27" s="1"/>
      <c r="K27" s="140" t="s">
        <v>76</v>
      </c>
      <c r="L27" s="141"/>
      <c r="M27" s="141"/>
      <c r="N27" s="141"/>
      <c r="O27" s="142"/>
      <c r="P27" s="23">
        <v>43500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50167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0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4000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4000</v>
      </c>
      <c r="BA27" s="7" t="s">
        <v>4</v>
      </c>
      <c r="BB27" s="1"/>
    </row>
    <row r="28" spans="1:54" x14ac:dyDescent="0.25">
      <c r="A28" s="57"/>
      <c r="B28" s="184" t="s">
        <v>137</v>
      </c>
      <c r="C28" s="185"/>
      <c r="D28" s="185"/>
      <c r="E28" s="185"/>
      <c r="F28" s="186"/>
      <c r="G28" s="58">
        <f>Y23</f>
        <v>0</v>
      </c>
      <c r="H28" s="59" t="s">
        <v>4</v>
      </c>
      <c r="I28" s="57"/>
      <c r="J28" s="1"/>
      <c r="K28" s="140" t="s">
        <v>77</v>
      </c>
      <c r="L28" s="141"/>
      <c r="M28" s="141"/>
      <c r="N28" s="141"/>
      <c r="O28" s="142"/>
      <c r="P28" s="23">
        <v>43500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50167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37667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13000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114667</v>
      </c>
      <c r="BA28" s="7" t="s">
        <v>4</v>
      </c>
      <c r="BB28" s="1"/>
    </row>
    <row r="29" spans="1:54" x14ac:dyDescent="0.25">
      <c r="A29" s="57"/>
      <c r="B29" s="184" t="s">
        <v>83</v>
      </c>
      <c r="C29" s="185"/>
      <c r="D29" s="185"/>
      <c r="E29" s="185"/>
      <c r="F29" s="186"/>
      <c r="G29" s="58">
        <f>P23</f>
        <v>0</v>
      </c>
      <c r="H29" s="59" t="s">
        <v>4</v>
      </c>
      <c r="I29" s="57"/>
      <c r="J29" s="1"/>
      <c r="K29" s="140" t="s">
        <v>78</v>
      </c>
      <c r="L29" s="141"/>
      <c r="M29" s="141"/>
      <c r="N29" s="141"/>
      <c r="O29" s="142"/>
      <c r="P29" s="13">
        <f>'Fane 6. Gen. inv. i 2011-2015'!F34</f>
        <v>22789.486666666668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2011-2015'!F29</f>
        <v>56831.100000000006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2011-2015'!F24</f>
        <v>35317.86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2011-2015'!F19</f>
        <v>6111.02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2011-2015'!F15</f>
        <v>108266.17333333332</v>
      </c>
      <c r="BA29" s="7" t="s">
        <v>4</v>
      </c>
      <c r="BB29" s="1"/>
    </row>
    <row r="30" spans="1:54" x14ac:dyDescent="0.25">
      <c r="A30" s="57"/>
      <c r="B30" s="130" t="s">
        <v>231</v>
      </c>
      <c r="C30" s="131"/>
      <c r="D30" s="131"/>
      <c r="E30" s="131"/>
      <c r="F30" s="132"/>
      <c r="G30" s="22">
        <f>SUM(G25:G29)</f>
        <v>0</v>
      </c>
      <c r="H30" s="11" t="s">
        <v>4</v>
      </c>
      <c r="I30" s="57"/>
      <c r="J30" s="1"/>
      <c r="K30" s="130" t="s">
        <v>75</v>
      </c>
      <c r="L30" s="131"/>
      <c r="M30" s="131"/>
      <c r="N30" s="131"/>
      <c r="O30" s="132"/>
      <c r="P30" s="22">
        <f>P29-P27+P29-P28</f>
        <v>-41421.026666666665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13328.200000000012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32968.720000000001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-4777.9599999999991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97865.34666666665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47" t="s">
        <v>143</v>
      </c>
      <c r="C32" s="148"/>
      <c r="D32" s="148"/>
      <c r="E32" s="148"/>
      <c r="F32" s="148"/>
      <c r="G32" s="148"/>
      <c r="H32" s="149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84" t="s">
        <v>144</v>
      </c>
      <c r="C33" s="185"/>
      <c r="D33" s="185"/>
      <c r="E33" s="185"/>
      <c r="F33" s="186"/>
      <c r="G33" s="62">
        <f>AZ30</f>
        <v>97865.34666666665</v>
      </c>
      <c r="H33" s="63" t="s">
        <v>4</v>
      </c>
      <c r="I33" s="57"/>
      <c r="J33" s="1"/>
      <c r="K33" s="147" t="s">
        <v>222</v>
      </c>
      <c r="L33" s="148"/>
      <c r="M33" s="148"/>
      <c r="N33" s="148"/>
      <c r="O33" s="148"/>
      <c r="P33" s="148"/>
      <c r="Q33" s="149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84" t="s">
        <v>140</v>
      </c>
      <c r="C34" s="185"/>
      <c r="D34" s="185"/>
      <c r="E34" s="185"/>
      <c r="F34" s="186"/>
      <c r="G34" s="62">
        <f>AQ30</f>
        <v>-4777.9599999999991</v>
      </c>
      <c r="H34" s="63" t="s">
        <v>4</v>
      </c>
      <c r="I34" s="57"/>
      <c r="J34" s="1"/>
      <c r="K34" s="163" t="s">
        <v>223</v>
      </c>
      <c r="L34" s="161"/>
      <c r="M34" s="161"/>
      <c r="N34" s="161"/>
      <c r="O34" s="162"/>
      <c r="P34" s="23">
        <v>18218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84" t="s">
        <v>141</v>
      </c>
      <c r="C35" s="185"/>
      <c r="D35" s="185"/>
      <c r="E35" s="185"/>
      <c r="F35" s="186"/>
      <c r="G35" s="62">
        <f>AH30</f>
        <v>32968.720000000001</v>
      </c>
      <c r="H35" s="63" t="s">
        <v>4</v>
      </c>
      <c r="I35" s="57"/>
      <c r="J35" s="1"/>
      <c r="K35" s="163" t="s">
        <v>224</v>
      </c>
      <c r="L35" s="161"/>
      <c r="M35" s="161"/>
      <c r="N35" s="161"/>
      <c r="O35" s="162"/>
      <c r="P35" s="23">
        <v>972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84" t="s">
        <v>142</v>
      </c>
      <c r="C36" s="185"/>
      <c r="D36" s="185"/>
      <c r="E36" s="185"/>
      <c r="F36" s="186"/>
      <c r="G36" s="58">
        <f>Y30</f>
        <v>13328.200000000012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84" t="s">
        <v>75</v>
      </c>
      <c r="C37" s="185"/>
      <c r="D37" s="185"/>
      <c r="E37" s="185"/>
      <c r="F37" s="186"/>
      <c r="G37" s="62">
        <f>P30</f>
        <v>-41421.026666666665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-5344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0" t="s">
        <v>232</v>
      </c>
      <c r="C38" s="131"/>
      <c r="D38" s="131"/>
      <c r="E38" s="131"/>
      <c r="F38" s="132"/>
      <c r="G38" s="22">
        <f>SUM(G33:G37)</f>
        <v>97963.28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0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3" t="s">
        <v>228</v>
      </c>
      <c r="L39" s="161"/>
      <c r="M39" s="161"/>
      <c r="N39" s="161"/>
      <c r="O39" s="162"/>
      <c r="P39" s="23">
        <v>0</v>
      </c>
      <c r="Q39" s="63" t="s">
        <v>4</v>
      </c>
      <c r="R39" s="1"/>
    </row>
    <row r="40" spans="1:54" x14ac:dyDescent="0.25">
      <c r="A40" s="57"/>
      <c r="B40" s="147" t="s">
        <v>222</v>
      </c>
      <c r="C40" s="148"/>
      <c r="D40" s="148"/>
      <c r="E40" s="148"/>
      <c r="F40" s="148"/>
      <c r="G40" s="148"/>
      <c r="H40" s="149"/>
      <c r="I40" s="57"/>
      <c r="J40" s="1"/>
      <c r="K40" s="150" t="s">
        <v>211</v>
      </c>
      <c r="L40" s="151"/>
      <c r="M40" s="151"/>
      <c r="N40" s="151"/>
      <c r="O40" s="152"/>
      <c r="P40" s="60">
        <f>P35-P34+P37-P36+P39-P38</f>
        <v>-22590</v>
      </c>
      <c r="Q40" s="61" t="s">
        <v>4</v>
      </c>
      <c r="R40" s="1"/>
    </row>
    <row r="41" spans="1:54" x14ac:dyDescent="0.25">
      <c r="A41" s="57"/>
      <c r="B41" s="163" t="s">
        <v>221</v>
      </c>
      <c r="C41" s="161"/>
      <c r="D41" s="161"/>
      <c r="E41" s="161"/>
      <c r="F41" s="162"/>
      <c r="G41" s="62">
        <f>P40</f>
        <v>-22590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0" t="s">
        <v>233</v>
      </c>
      <c r="C42" s="131"/>
      <c r="D42" s="131"/>
      <c r="E42" s="131"/>
      <c r="F42" s="132"/>
      <c r="G42" s="22">
        <f>G41</f>
        <v>-22590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  <mergeCell ref="K30:O30"/>
    <mergeCell ref="K23:O23"/>
    <mergeCell ref="K26:Q26"/>
    <mergeCell ref="K27:O27"/>
    <mergeCell ref="K28:O28"/>
    <mergeCell ref="K29:O29"/>
    <mergeCell ref="K9:O9"/>
    <mergeCell ref="K10:O10"/>
    <mergeCell ref="K11:O11"/>
    <mergeCell ref="B8:H8"/>
    <mergeCell ref="B11:F11"/>
    <mergeCell ref="B10:F10"/>
    <mergeCell ref="B9:F9"/>
    <mergeCell ref="K40:O40"/>
    <mergeCell ref="K39:O39"/>
    <mergeCell ref="K35:O35"/>
    <mergeCell ref="K34:O34"/>
    <mergeCell ref="K33:Q33"/>
    <mergeCell ref="B14:F14"/>
    <mergeCell ref="B22:F22"/>
    <mergeCell ref="B30:F30"/>
    <mergeCell ref="B38:F38"/>
    <mergeCell ref="B33:F33"/>
    <mergeCell ref="B34:F34"/>
    <mergeCell ref="B35:F35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</mergeCells>
  <pageMargins left="0.7" right="0.7" top="0.75" bottom="0.75" header="0.3" footer="0.3"/>
  <pageSetup paperSize="9" orientation="portrait" r:id="rId1"/>
  <rowBreaks count="1" manualBreakCount="1">
    <brk id="42" max="16383" man="1"/>
  </rowBreaks>
  <colBreaks count="2" manualBreakCount="2">
    <brk id="18" max="46" man="1"/>
    <brk id="2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5.2851562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91" t="s">
        <v>145</v>
      </c>
      <c r="C3" s="191"/>
      <c r="D3" s="191"/>
      <c r="E3" s="191"/>
      <c r="F3" s="191"/>
      <c r="G3" s="191"/>
      <c r="H3" s="191"/>
      <c r="I3" s="1"/>
      <c r="J3" s="1"/>
      <c r="K3" s="191" t="s">
        <v>101</v>
      </c>
      <c r="L3" s="191"/>
      <c r="M3" s="191"/>
      <c r="N3" s="191"/>
      <c r="O3" s="191"/>
      <c r="P3" s="191"/>
      <c r="Q3" s="191"/>
      <c r="R3" s="1"/>
      <c r="S3" s="1"/>
      <c r="T3" s="191" t="s">
        <v>103</v>
      </c>
      <c r="U3" s="191"/>
      <c r="V3" s="191"/>
      <c r="W3" s="191"/>
      <c r="X3" s="191"/>
      <c r="Y3" s="191"/>
      <c r="Z3" s="37"/>
      <c r="AA3" s="1"/>
      <c r="AB3" s="1"/>
      <c r="AC3" s="191" t="s">
        <v>105</v>
      </c>
      <c r="AD3" s="191"/>
      <c r="AE3" s="191"/>
      <c r="AF3" s="191"/>
      <c r="AG3" s="191"/>
      <c r="AH3" s="191"/>
      <c r="AI3" s="37"/>
      <c r="AJ3" s="1"/>
      <c r="AK3" s="1"/>
      <c r="AL3" s="191" t="s">
        <v>107</v>
      </c>
      <c r="AM3" s="191"/>
      <c r="AN3" s="191"/>
      <c r="AO3" s="191"/>
      <c r="AP3" s="191"/>
      <c r="AQ3" s="191"/>
      <c r="AR3" s="191"/>
      <c r="AS3" s="1"/>
      <c r="AT3" s="1"/>
      <c r="AU3" s="191" t="s">
        <v>152</v>
      </c>
      <c r="AV3" s="191"/>
      <c r="AW3" s="191"/>
      <c r="AX3" s="191"/>
      <c r="AY3" s="191"/>
      <c r="AZ3" s="191"/>
      <c r="BA3" s="191"/>
      <c r="BB3" s="1"/>
    </row>
    <row r="4" spans="1:54" ht="15" customHeight="1" x14ac:dyDescent="0.25">
      <c r="A4" s="1"/>
      <c r="B4" s="191"/>
      <c r="C4" s="191"/>
      <c r="D4" s="191"/>
      <c r="E4" s="191"/>
      <c r="F4" s="191"/>
      <c r="G4" s="191"/>
      <c r="H4" s="191"/>
      <c r="I4" s="1"/>
      <c r="J4" s="1"/>
      <c r="K4" s="191"/>
      <c r="L4" s="191"/>
      <c r="M4" s="191"/>
      <c r="N4" s="191"/>
      <c r="O4" s="191"/>
      <c r="P4" s="191"/>
      <c r="Q4" s="191"/>
      <c r="R4" s="1"/>
      <c r="S4" s="1"/>
      <c r="T4" s="191"/>
      <c r="U4" s="191"/>
      <c r="V4" s="191"/>
      <c r="W4" s="191"/>
      <c r="X4" s="191"/>
      <c r="Y4" s="191"/>
      <c r="Z4" s="37"/>
      <c r="AA4" s="1"/>
      <c r="AB4" s="1"/>
      <c r="AC4" s="191"/>
      <c r="AD4" s="191"/>
      <c r="AE4" s="191"/>
      <c r="AF4" s="191"/>
      <c r="AG4" s="191"/>
      <c r="AH4" s="191"/>
      <c r="AI4" s="37"/>
      <c r="AJ4" s="1"/>
      <c r="AK4" s="1"/>
      <c r="AL4" s="191"/>
      <c r="AM4" s="191"/>
      <c r="AN4" s="191"/>
      <c r="AO4" s="191"/>
      <c r="AP4" s="191"/>
      <c r="AQ4" s="191"/>
      <c r="AR4" s="191"/>
      <c r="AS4" s="1"/>
      <c r="AT4" s="1"/>
      <c r="AU4" s="191"/>
      <c r="AV4" s="191"/>
      <c r="AW4" s="191"/>
      <c r="AX4" s="191"/>
      <c r="AY4" s="191"/>
      <c r="AZ4" s="191"/>
      <c r="BA4" s="191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70" t="s">
        <v>146</v>
      </c>
      <c r="C6" s="171"/>
      <c r="D6" s="171"/>
      <c r="E6" s="171"/>
      <c r="F6" s="171"/>
      <c r="G6" s="171"/>
      <c r="H6" s="172"/>
      <c r="I6" s="1"/>
      <c r="J6" s="1"/>
      <c r="K6" s="130" t="s">
        <v>38</v>
      </c>
      <c r="L6" s="131"/>
      <c r="M6" s="131"/>
      <c r="N6" s="131"/>
      <c r="O6" s="131"/>
      <c r="P6" s="131"/>
      <c r="Q6" s="132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205" t="s">
        <v>240</v>
      </c>
      <c r="C7" s="206"/>
      <c r="D7" s="206"/>
      <c r="E7" s="206"/>
      <c r="F7" s="207"/>
      <c r="G7" s="44">
        <f>AZ30</f>
        <v>274265</v>
      </c>
      <c r="H7" s="43" t="s">
        <v>4</v>
      </c>
      <c r="I7" s="1"/>
      <c r="J7" s="1"/>
      <c r="K7" s="144" t="s">
        <v>39</v>
      </c>
      <c r="L7" s="145"/>
      <c r="M7" s="145"/>
      <c r="N7" s="145"/>
      <c r="O7" s="146"/>
      <c r="P7" s="24">
        <v>3707863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3646310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3737810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3099323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2886019</v>
      </c>
      <c r="BA7" s="10" t="s">
        <v>4</v>
      </c>
      <c r="BB7" s="1"/>
    </row>
    <row r="8" spans="1:54" x14ac:dyDescent="0.25">
      <c r="A8" s="1"/>
      <c r="B8" s="205" t="s">
        <v>239</v>
      </c>
      <c r="C8" s="206"/>
      <c r="D8" s="206"/>
      <c r="E8" s="206"/>
      <c r="F8" s="207"/>
      <c r="G8" s="44">
        <f>AQ32</f>
        <v>-924187</v>
      </c>
      <c r="H8" s="43" t="s">
        <v>4</v>
      </c>
      <c r="I8" s="1"/>
      <c r="J8" s="1"/>
      <c r="K8" s="130" t="s">
        <v>40</v>
      </c>
      <c r="L8" s="131"/>
      <c r="M8" s="131"/>
      <c r="N8" s="131"/>
      <c r="O8" s="131"/>
      <c r="P8" s="131"/>
      <c r="Q8" s="132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250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205" t="s">
        <v>237</v>
      </c>
      <c r="C9" s="206"/>
      <c r="D9" s="206"/>
      <c r="E9" s="206"/>
      <c r="F9" s="207"/>
      <c r="G9" s="44">
        <f>AH32</f>
        <v>-417855</v>
      </c>
      <c r="H9" s="43" t="s">
        <v>4</v>
      </c>
      <c r="I9" s="1"/>
      <c r="J9" s="1"/>
      <c r="K9" s="140" t="s">
        <v>41</v>
      </c>
      <c r="L9" s="141"/>
      <c r="M9" s="142"/>
      <c r="N9" s="23">
        <v>1420621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1420621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1420621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1443536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1443536</v>
      </c>
      <c r="AY9" s="7" t="s">
        <v>4</v>
      </c>
      <c r="AZ9" s="12"/>
      <c r="BA9" s="17"/>
      <c r="BB9" s="1"/>
    </row>
    <row r="10" spans="1:54" x14ac:dyDescent="0.25">
      <c r="A10" s="1"/>
      <c r="B10" s="205" t="s">
        <v>236</v>
      </c>
      <c r="C10" s="206"/>
      <c r="D10" s="206"/>
      <c r="E10" s="206"/>
      <c r="F10" s="207"/>
      <c r="G10" s="44">
        <f>Y32</f>
        <v>152591</v>
      </c>
      <c r="H10" s="43" t="s">
        <v>4</v>
      </c>
      <c r="I10" s="1"/>
      <c r="J10" s="1"/>
      <c r="K10" s="140" t="s">
        <v>42</v>
      </c>
      <c r="L10" s="141"/>
      <c r="M10" s="142"/>
      <c r="N10" s="23">
        <v>111437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111437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111437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3211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116000</v>
      </c>
      <c r="AY10" s="7" t="s">
        <v>4</v>
      </c>
      <c r="AZ10" s="8"/>
      <c r="BA10" s="18"/>
      <c r="BB10" s="1"/>
    </row>
    <row r="11" spans="1:54" x14ac:dyDescent="0.25">
      <c r="A11" s="1"/>
      <c r="B11" s="205" t="s">
        <v>235</v>
      </c>
      <c r="C11" s="206"/>
      <c r="D11" s="206"/>
      <c r="E11" s="206"/>
      <c r="F11" s="207"/>
      <c r="G11" s="44">
        <f>P32</f>
        <v>-626048</v>
      </c>
      <c r="H11" s="43" t="s">
        <v>4</v>
      </c>
      <c r="I11" s="1"/>
      <c r="J11" s="1"/>
      <c r="K11" s="140" t="s">
        <v>43</v>
      </c>
      <c r="L11" s="141"/>
      <c r="M11" s="142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97785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-108789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1559536</v>
      </c>
      <c r="AY11" s="10" t="s">
        <v>4</v>
      </c>
      <c r="AZ11" s="8"/>
      <c r="BA11" s="18"/>
      <c r="BB11" s="1"/>
    </row>
    <row r="12" spans="1:54" x14ac:dyDescent="0.25">
      <c r="A12" s="1"/>
      <c r="B12" s="130" t="s">
        <v>63</v>
      </c>
      <c r="C12" s="131"/>
      <c r="D12" s="131"/>
      <c r="E12" s="131"/>
      <c r="F12" s="132"/>
      <c r="G12" s="22">
        <f>SUM(G7:G11)</f>
        <v>-1541234</v>
      </c>
      <c r="H12" s="11" t="s">
        <v>4</v>
      </c>
      <c r="I12" s="1"/>
      <c r="J12" s="1"/>
      <c r="K12" s="140" t="s">
        <v>44</v>
      </c>
      <c r="L12" s="141"/>
      <c r="M12" s="142"/>
      <c r="N12" s="23">
        <v>93667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87833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13000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118667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76000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4" t="s">
        <v>45</v>
      </c>
      <c r="L13" s="145"/>
      <c r="M13" s="146"/>
      <c r="N13" s="21">
        <f>SUM(N9:N12)</f>
        <v>1625725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1619891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1642843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1456625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0" t="s">
        <v>46</v>
      </c>
      <c r="L14" s="141"/>
      <c r="M14" s="142"/>
      <c r="N14" s="23">
        <v>49052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21455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8323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28000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0" t="s">
        <v>47</v>
      </c>
      <c r="L15" s="141"/>
      <c r="M15" s="142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76000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0" t="s">
        <v>48</v>
      </c>
      <c r="L16" s="141"/>
      <c r="M16" s="142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34" t="s">
        <v>50</v>
      </c>
      <c r="AV16" s="135"/>
      <c r="AW16" s="136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4" t="s">
        <v>49</v>
      </c>
      <c r="L17" s="145"/>
      <c r="M17" s="146"/>
      <c r="N17" s="21">
        <f>SUM(N14:N16)</f>
        <v>49052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21455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8323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28000</v>
      </c>
      <c r="AP17" s="10" t="s">
        <v>4</v>
      </c>
      <c r="AQ17" s="8"/>
      <c r="AR17" s="18"/>
      <c r="AS17" s="1"/>
      <c r="AT17" s="1"/>
      <c r="AU17" s="134" t="s">
        <v>51</v>
      </c>
      <c r="AV17" s="135"/>
      <c r="AW17" s="136"/>
      <c r="AX17" s="23">
        <v>-3804861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4" t="s">
        <v>50</v>
      </c>
      <c r="L18" s="135"/>
      <c r="M18" s="136"/>
      <c r="N18" s="23">
        <v>0</v>
      </c>
      <c r="O18" s="7" t="s">
        <v>4</v>
      </c>
      <c r="P18" s="8"/>
      <c r="Q18" s="18"/>
      <c r="R18" s="1"/>
      <c r="S18" s="1"/>
      <c r="T18" s="134" t="s">
        <v>50</v>
      </c>
      <c r="U18" s="135"/>
      <c r="V18" s="136"/>
      <c r="W18" s="23">
        <v>0</v>
      </c>
      <c r="X18" s="7" t="s">
        <v>4</v>
      </c>
      <c r="Y18" s="8"/>
      <c r="Z18" s="18"/>
      <c r="AA18" s="1"/>
      <c r="AB18" s="1"/>
      <c r="AC18" s="134" t="s">
        <v>50</v>
      </c>
      <c r="AD18" s="135"/>
      <c r="AE18" s="136"/>
      <c r="AF18" s="23">
        <v>0</v>
      </c>
      <c r="AG18" s="7" t="s">
        <v>4</v>
      </c>
      <c r="AH18" s="8"/>
      <c r="AI18" s="18"/>
      <c r="AJ18" s="1"/>
      <c r="AK18" s="1"/>
      <c r="AL18" s="134" t="s">
        <v>50</v>
      </c>
      <c r="AM18" s="135"/>
      <c r="AN18" s="136"/>
      <c r="AO18" s="23">
        <v>0</v>
      </c>
      <c r="AP18" s="7" t="s">
        <v>4</v>
      </c>
      <c r="AQ18" s="8"/>
      <c r="AR18" s="18"/>
      <c r="AS18" s="1"/>
      <c r="AT18" s="1"/>
      <c r="AU18" s="134" t="s">
        <v>52</v>
      </c>
      <c r="AV18" s="135"/>
      <c r="AW18" s="136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4" t="s">
        <v>51</v>
      </c>
      <c r="L19" s="135"/>
      <c r="M19" s="136"/>
      <c r="N19" s="23">
        <v>-344473</v>
      </c>
      <c r="O19" s="7" t="s">
        <v>4</v>
      </c>
      <c r="P19" s="8"/>
      <c r="Q19" s="18"/>
      <c r="R19" s="1"/>
      <c r="S19" s="1"/>
      <c r="T19" s="134" t="s">
        <v>51</v>
      </c>
      <c r="U19" s="135"/>
      <c r="V19" s="136"/>
      <c r="W19" s="23">
        <v>-1158419</v>
      </c>
      <c r="X19" s="7" t="s">
        <v>4</v>
      </c>
      <c r="Y19" s="8"/>
      <c r="Z19" s="18"/>
      <c r="AA19" s="1"/>
      <c r="AB19" s="1"/>
      <c r="AC19" s="134" t="s">
        <v>51</v>
      </c>
      <c r="AD19" s="135"/>
      <c r="AE19" s="136"/>
      <c r="AF19" s="23">
        <v>-643997</v>
      </c>
      <c r="AG19" s="7" t="s">
        <v>4</v>
      </c>
      <c r="AH19" s="8"/>
      <c r="AI19" s="18"/>
      <c r="AJ19" s="1"/>
      <c r="AK19" s="1"/>
      <c r="AL19" s="134" t="s">
        <v>51</v>
      </c>
      <c r="AM19" s="135"/>
      <c r="AN19" s="136"/>
      <c r="AO19" s="23">
        <v>-268592</v>
      </c>
      <c r="AP19" s="7" t="s">
        <v>4</v>
      </c>
      <c r="AQ19" s="8"/>
      <c r="AR19" s="18"/>
      <c r="AS19" s="1"/>
      <c r="AT19" s="1"/>
      <c r="AU19" s="134" t="s">
        <v>53</v>
      </c>
      <c r="AV19" s="135"/>
      <c r="AW19" s="136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0" t="s">
        <v>52</v>
      </c>
      <c r="L20" s="141"/>
      <c r="M20" s="142"/>
      <c r="N20" s="23">
        <v>-486662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-69362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34" t="s">
        <v>54</v>
      </c>
      <c r="AV20" s="135"/>
      <c r="AW20" s="136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0" t="s">
        <v>53</v>
      </c>
      <c r="L21" s="141"/>
      <c r="M21" s="142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34" t="s">
        <v>55</v>
      </c>
      <c r="AV21" s="135"/>
      <c r="AW21" s="136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4" t="s">
        <v>54</v>
      </c>
      <c r="L22" s="135"/>
      <c r="M22" s="136"/>
      <c r="N22" s="23">
        <v>0</v>
      </c>
      <c r="O22" s="7" t="s">
        <v>4</v>
      </c>
      <c r="P22" s="8"/>
      <c r="Q22" s="18"/>
      <c r="R22" s="1"/>
      <c r="S22" s="1"/>
      <c r="T22" s="134" t="s">
        <v>54</v>
      </c>
      <c r="U22" s="135"/>
      <c r="V22" s="136"/>
      <c r="W22" s="23">
        <v>0</v>
      </c>
      <c r="X22" s="7" t="s">
        <v>4</v>
      </c>
      <c r="Y22" s="8"/>
      <c r="Z22" s="18"/>
      <c r="AA22" s="1"/>
      <c r="AB22" s="1"/>
      <c r="AC22" s="134" t="s">
        <v>54</v>
      </c>
      <c r="AD22" s="135"/>
      <c r="AE22" s="136"/>
      <c r="AF22" s="23">
        <v>0</v>
      </c>
      <c r="AG22" s="7" t="s">
        <v>4</v>
      </c>
      <c r="AH22" s="8"/>
      <c r="AI22" s="18"/>
      <c r="AJ22" s="1"/>
      <c r="AK22" s="1"/>
      <c r="AL22" s="134" t="s">
        <v>54</v>
      </c>
      <c r="AM22" s="135"/>
      <c r="AN22" s="136"/>
      <c r="AO22" s="23">
        <v>0</v>
      </c>
      <c r="AP22" s="7" t="s">
        <v>4</v>
      </c>
      <c r="AQ22" s="8"/>
      <c r="AR22" s="18"/>
      <c r="AS22" s="1"/>
      <c r="AT22" s="1"/>
      <c r="AU22" s="134" t="s">
        <v>56</v>
      </c>
      <c r="AV22" s="135"/>
      <c r="AW22" s="136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4" t="s">
        <v>55</v>
      </c>
      <c r="L23" s="135"/>
      <c r="M23" s="136"/>
      <c r="N23" s="23">
        <v>0</v>
      </c>
      <c r="O23" s="7" t="s">
        <v>4</v>
      </c>
      <c r="P23" s="8"/>
      <c r="Q23" s="18"/>
      <c r="R23" s="1"/>
      <c r="S23" s="1"/>
      <c r="T23" s="134" t="s">
        <v>55</v>
      </c>
      <c r="U23" s="135"/>
      <c r="V23" s="136"/>
      <c r="W23" s="23">
        <v>0</v>
      </c>
      <c r="X23" s="7" t="s">
        <v>4</v>
      </c>
      <c r="Y23" s="8"/>
      <c r="Z23" s="18"/>
      <c r="AA23" s="1"/>
      <c r="AB23" s="1"/>
      <c r="AC23" s="134" t="s">
        <v>55</v>
      </c>
      <c r="AD23" s="135"/>
      <c r="AE23" s="136"/>
      <c r="AF23" s="23">
        <v>0</v>
      </c>
      <c r="AG23" s="7" t="s">
        <v>4</v>
      </c>
      <c r="AH23" s="8"/>
      <c r="AI23" s="18"/>
      <c r="AJ23" s="1"/>
      <c r="AK23" s="1"/>
      <c r="AL23" s="134" t="s">
        <v>55</v>
      </c>
      <c r="AM23" s="135"/>
      <c r="AN23" s="136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-3804861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4" t="s">
        <v>56</v>
      </c>
      <c r="L24" s="135"/>
      <c r="M24" s="136"/>
      <c r="N24" s="23">
        <v>0</v>
      </c>
      <c r="O24" s="7" t="s">
        <v>4</v>
      </c>
      <c r="P24" s="8"/>
      <c r="Q24" s="18"/>
      <c r="R24" s="1"/>
      <c r="S24" s="1"/>
      <c r="T24" s="134" t="s">
        <v>56</v>
      </c>
      <c r="U24" s="135"/>
      <c r="V24" s="136"/>
      <c r="W24" s="23">
        <v>0</v>
      </c>
      <c r="X24" s="7" t="s">
        <v>4</v>
      </c>
      <c r="Y24" s="8"/>
      <c r="Z24" s="18"/>
      <c r="AA24" s="1"/>
      <c r="AB24" s="1"/>
      <c r="AC24" s="134" t="s">
        <v>56</v>
      </c>
      <c r="AD24" s="135"/>
      <c r="AE24" s="136"/>
      <c r="AF24" s="23">
        <v>0</v>
      </c>
      <c r="AG24" s="7" t="s">
        <v>4</v>
      </c>
      <c r="AH24" s="8"/>
      <c r="AI24" s="18"/>
      <c r="AJ24" s="1"/>
      <c r="AK24" s="1"/>
      <c r="AL24" s="134" t="s">
        <v>56</v>
      </c>
      <c r="AM24" s="135"/>
      <c r="AN24" s="136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-2169325</v>
      </c>
      <c r="AY24" s="10" t="s">
        <v>4</v>
      </c>
      <c r="AZ24" s="20">
        <f>IF(AX24&lt;0,0,-AX24)</f>
        <v>0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4" t="s">
        <v>57</v>
      </c>
      <c r="L25" s="145"/>
      <c r="M25" s="146"/>
      <c r="N25" s="21">
        <f>SUM(N18:N24)</f>
        <v>-831135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-1227781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-643997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-268592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4" t="s">
        <v>58</v>
      </c>
      <c r="L26" s="145"/>
      <c r="M26" s="146"/>
      <c r="N26" s="21">
        <f>N13+N17+N25</f>
        <v>843642</v>
      </c>
      <c r="O26" s="10" t="s">
        <v>4</v>
      </c>
      <c r="P26" s="20">
        <f>IF(N26&lt;0,0,-N26)</f>
        <v>-843642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413565</v>
      </c>
      <c r="X26" s="10" t="s">
        <v>4</v>
      </c>
      <c r="Y26" s="20">
        <f>IF(W26&lt;0,0,-W26)</f>
        <v>-413565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1007169</v>
      </c>
      <c r="AG26" s="10" t="s">
        <v>4</v>
      </c>
      <c r="AH26" s="20">
        <f>IF(AF26&lt;0,0,-AF26)</f>
        <v>-1007169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1216033</v>
      </c>
      <c r="AP26" s="10" t="s">
        <v>4</v>
      </c>
      <c r="AQ26" s="20">
        <f>IF(AO26&lt;0,0,-AO26)</f>
        <v>-1216033</v>
      </c>
      <c r="AR26" s="10" t="s">
        <v>4</v>
      </c>
      <c r="AS26" s="1"/>
      <c r="AT26" s="1"/>
      <c r="AU26" s="199" t="s">
        <v>97</v>
      </c>
      <c r="AV26" s="200"/>
      <c r="AW26" s="201"/>
      <c r="AX26" s="195">
        <v>2611754</v>
      </c>
      <c r="AY26" s="197" t="s">
        <v>4</v>
      </c>
      <c r="AZ26" s="12"/>
      <c r="BA26" s="17"/>
      <c r="BB26" s="1"/>
    </row>
    <row r="27" spans="1:5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08" t="s">
        <v>96</v>
      </c>
      <c r="L27" s="131"/>
      <c r="M27" s="131"/>
      <c r="N27" s="131"/>
      <c r="O27" s="131"/>
      <c r="P27" s="131"/>
      <c r="Q27" s="132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2"/>
      <c r="AV27" s="203"/>
      <c r="AW27" s="204"/>
      <c r="AX27" s="196"/>
      <c r="AY27" s="198"/>
      <c r="AZ27" s="8"/>
      <c r="BA27" s="18"/>
      <c r="BB27" s="1"/>
    </row>
    <row r="28" spans="1:54" ht="39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4" t="s">
        <v>97</v>
      </c>
      <c r="L28" s="135"/>
      <c r="M28" s="136"/>
      <c r="N28" s="23">
        <v>3467641</v>
      </c>
      <c r="O28" s="7" t="s">
        <v>4</v>
      </c>
      <c r="P28" s="12"/>
      <c r="Q28" s="17"/>
      <c r="R28" s="1"/>
      <c r="S28" s="1"/>
      <c r="T28" s="134" t="s">
        <v>97</v>
      </c>
      <c r="U28" s="135"/>
      <c r="V28" s="136"/>
      <c r="W28" s="23">
        <v>3080154</v>
      </c>
      <c r="X28" s="7" t="s">
        <v>4</v>
      </c>
      <c r="Y28" s="12"/>
      <c r="Z28" s="17"/>
      <c r="AA28" s="1"/>
      <c r="AB28" s="1"/>
      <c r="AC28" s="134" t="s">
        <v>97</v>
      </c>
      <c r="AD28" s="135"/>
      <c r="AE28" s="136"/>
      <c r="AF28" s="23">
        <v>3148496</v>
      </c>
      <c r="AG28" s="7" t="s">
        <v>4</v>
      </c>
      <c r="AH28" s="12"/>
      <c r="AI28" s="17"/>
      <c r="AJ28" s="1"/>
      <c r="AK28" s="1"/>
      <c r="AL28" s="134" t="s">
        <v>97</v>
      </c>
      <c r="AM28" s="135"/>
      <c r="AN28" s="136"/>
      <c r="AO28" s="23">
        <v>2807477</v>
      </c>
      <c r="AP28" s="7" t="s">
        <v>4</v>
      </c>
      <c r="AQ28" s="12"/>
      <c r="AR28" s="17"/>
      <c r="AS28" s="1"/>
      <c r="AT28" s="1"/>
      <c r="AU28" s="134" t="s">
        <v>60</v>
      </c>
      <c r="AV28" s="135"/>
      <c r="AW28" s="136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0" t="s">
        <v>59</v>
      </c>
      <c r="L29" s="141"/>
      <c r="M29" s="142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2611754</v>
      </c>
      <c r="AY29" s="10" t="s">
        <v>4</v>
      </c>
      <c r="AZ29" s="21">
        <f>-AX29</f>
        <v>-2611754</v>
      </c>
      <c r="BA29" s="10" t="s">
        <v>4</v>
      </c>
      <c r="BB29" s="1"/>
    </row>
    <row r="30" spans="1:54" ht="4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4" t="s">
        <v>60</v>
      </c>
      <c r="L30" s="135"/>
      <c r="M30" s="136"/>
      <c r="N30" s="23">
        <v>22628</v>
      </c>
      <c r="O30" s="7" t="s">
        <v>4</v>
      </c>
      <c r="P30" s="9"/>
      <c r="Q30" s="19"/>
      <c r="R30" s="1"/>
      <c r="S30" s="1"/>
      <c r="T30" s="134" t="s">
        <v>60</v>
      </c>
      <c r="U30" s="135"/>
      <c r="V30" s="136"/>
      <c r="W30" s="23">
        <v>0</v>
      </c>
      <c r="X30" s="7" t="s">
        <v>4</v>
      </c>
      <c r="Y30" s="9"/>
      <c r="Z30" s="19"/>
      <c r="AA30" s="1"/>
      <c r="AB30" s="1"/>
      <c r="AC30" s="134" t="s">
        <v>60</v>
      </c>
      <c r="AD30" s="135"/>
      <c r="AE30" s="136"/>
      <c r="AF30" s="23">
        <v>0</v>
      </c>
      <c r="AG30" s="7" t="s">
        <v>4</v>
      </c>
      <c r="AH30" s="9"/>
      <c r="AI30" s="19"/>
      <c r="AJ30" s="1"/>
      <c r="AK30" s="1"/>
      <c r="AL30" s="134" t="s">
        <v>60</v>
      </c>
      <c r="AM30" s="135"/>
      <c r="AN30" s="136"/>
      <c r="AO30" s="23">
        <v>0</v>
      </c>
      <c r="AP30" s="7" t="s">
        <v>4</v>
      </c>
      <c r="AQ30" s="9"/>
      <c r="AR30" s="19"/>
      <c r="AS30" s="1"/>
      <c r="AT30" s="1"/>
      <c r="AU30" s="130" t="s">
        <v>240</v>
      </c>
      <c r="AV30" s="131"/>
      <c r="AW30" s="131"/>
      <c r="AX30" s="131"/>
      <c r="AY30" s="132"/>
      <c r="AZ30" s="22">
        <f>AZ7+AZ24+AZ29</f>
        <v>274265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4" t="s">
        <v>61</v>
      </c>
      <c r="L31" s="145"/>
      <c r="M31" s="146"/>
      <c r="N31" s="21">
        <f>SUM(N28:N30)</f>
        <v>3490269</v>
      </c>
      <c r="O31" s="10" t="s">
        <v>4</v>
      </c>
      <c r="P31" s="21">
        <f>-N31</f>
        <v>-3490269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3080154</v>
      </c>
      <c r="X31" s="10" t="s">
        <v>4</v>
      </c>
      <c r="Y31" s="21">
        <f>-W31</f>
        <v>-3080154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3148496</v>
      </c>
      <c r="AG31" s="10" t="s">
        <v>4</v>
      </c>
      <c r="AH31" s="21">
        <f>-AF31</f>
        <v>-3148496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2807477</v>
      </c>
      <c r="AP31" s="10" t="s">
        <v>4</v>
      </c>
      <c r="AQ31" s="21">
        <f>-AO31</f>
        <v>-2807477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0" t="s">
        <v>235</v>
      </c>
      <c r="L32" s="131"/>
      <c r="M32" s="131"/>
      <c r="N32" s="131"/>
      <c r="O32" s="132"/>
      <c r="P32" s="22">
        <f>P7+P26+P31</f>
        <v>-626048</v>
      </c>
      <c r="Q32" s="11" t="s">
        <v>4</v>
      </c>
      <c r="R32" s="1"/>
      <c r="S32" s="1"/>
      <c r="T32" s="130" t="s">
        <v>236</v>
      </c>
      <c r="U32" s="131"/>
      <c r="V32" s="131"/>
      <c r="W32" s="131"/>
      <c r="X32" s="132"/>
      <c r="Y32" s="22">
        <f>Y7+Y26+Y31</f>
        <v>152591</v>
      </c>
      <c r="Z32" s="11" t="s">
        <v>4</v>
      </c>
      <c r="AA32" s="1"/>
      <c r="AB32" s="1"/>
      <c r="AC32" s="130" t="s">
        <v>237</v>
      </c>
      <c r="AD32" s="131"/>
      <c r="AE32" s="131"/>
      <c r="AF32" s="131"/>
      <c r="AG32" s="132"/>
      <c r="AH32" s="22">
        <f>AH7+AH26+AH31</f>
        <v>-417855</v>
      </c>
      <c r="AI32" s="11" t="s">
        <v>4</v>
      </c>
      <c r="AJ32" s="1"/>
      <c r="AK32" s="1"/>
      <c r="AL32" s="130" t="s">
        <v>239</v>
      </c>
      <c r="AM32" s="131"/>
      <c r="AN32" s="131"/>
      <c r="AO32" s="131"/>
      <c r="AP32" s="132"/>
      <c r="AQ32" s="22">
        <f>AQ7+AQ26+AQ31</f>
        <v>-924187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"/>
      <c r="S34" s="1"/>
      <c r="T34" s="105"/>
      <c r="U34" s="105"/>
      <c r="V34" s="105"/>
      <c r="W34" s="105"/>
      <c r="X34" s="105"/>
      <c r="Y34" s="105"/>
      <c r="Z34" s="105"/>
      <c r="AA34" s="105"/>
      <c r="AB34" s="1"/>
      <c r="AC34" s="105"/>
      <c r="AD34" s="105"/>
      <c r="AE34" s="105"/>
      <c r="AF34" s="105"/>
      <c r="AG34" s="105"/>
      <c r="AH34" s="105"/>
      <c r="AI34" s="105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"/>
      <c r="S35" s="1"/>
      <c r="T35" s="105"/>
      <c r="U35" s="105"/>
      <c r="V35" s="105"/>
      <c r="W35" s="105"/>
      <c r="X35" s="105"/>
      <c r="Y35" s="105"/>
      <c r="Z35" s="105"/>
      <c r="AA35" s="105"/>
      <c r="AB35" s="1"/>
      <c r="AC35" s="105"/>
      <c r="AD35" s="105"/>
      <c r="AE35" s="105"/>
      <c r="AF35" s="105"/>
      <c r="AG35" s="105"/>
      <c r="AH35" s="105"/>
      <c r="AI35" s="105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AC3:AH4"/>
    <mergeCell ref="AC22:AE22"/>
    <mergeCell ref="AC23:AE23"/>
    <mergeCell ref="AC24:AE24"/>
    <mergeCell ref="AC18:AE18"/>
    <mergeCell ref="AC19:AE19"/>
    <mergeCell ref="K25:M25"/>
    <mergeCell ref="K26:M26"/>
    <mergeCell ref="K27:Q27"/>
    <mergeCell ref="T3:Y4"/>
    <mergeCell ref="T22:V22"/>
    <mergeCell ref="T23:V23"/>
    <mergeCell ref="T24:V24"/>
    <mergeCell ref="T18:V18"/>
    <mergeCell ref="T19:V19"/>
    <mergeCell ref="K15:M15"/>
    <mergeCell ref="K16:M16"/>
    <mergeCell ref="K17:M17"/>
    <mergeCell ref="K18:M18"/>
    <mergeCell ref="K19:M19"/>
    <mergeCell ref="K20:M20"/>
    <mergeCell ref="K21:M21"/>
    <mergeCell ref="K28:M28"/>
    <mergeCell ref="K29:M29"/>
    <mergeCell ref="K30:M30"/>
    <mergeCell ref="K31:M31"/>
    <mergeCell ref="K32:O32"/>
    <mergeCell ref="K22:M22"/>
    <mergeCell ref="K23:M23"/>
    <mergeCell ref="K24:M24"/>
    <mergeCell ref="K14:M14"/>
    <mergeCell ref="K3:Q4"/>
    <mergeCell ref="K6:Q6"/>
    <mergeCell ref="K7:O7"/>
    <mergeCell ref="K8:Q8"/>
    <mergeCell ref="K9:M9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AU16:AW16"/>
    <mergeCell ref="AU17:AW17"/>
    <mergeCell ref="AU20:AW20"/>
    <mergeCell ref="AU21:AW21"/>
    <mergeCell ref="AU22:AW22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U26:AW27"/>
    <mergeCell ref="AX26:AX27"/>
    <mergeCell ref="AY26:AY27"/>
    <mergeCell ref="T32:X32"/>
    <mergeCell ref="AC32:AG32"/>
    <mergeCell ref="AL32:AP32"/>
    <mergeCell ref="AU30:AY30"/>
    <mergeCell ref="T28:V28"/>
    <mergeCell ref="T30:V30"/>
    <mergeCell ref="AC28:AE28"/>
    <mergeCell ref="AC30:A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33" t="s">
        <v>102</v>
      </c>
      <c r="C3" s="133"/>
      <c r="D3" s="133"/>
      <c r="E3" s="133"/>
      <c r="F3" s="133"/>
      <c r="G3" s="133"/>
      <c r="H3" s="133"/>
      <c r="I3" s="70"/>
    </row>
    <row r="4" spans="1:9" ht="15" customHeight="1" x14ac:dyDescent="0.25">
      <c r="A4" s="70"/>
      <c r="B4" s="133"/>
      <c r="C4" s="133"/>
      <c r="D4" s="133"/>
      <c r="E4" s="133"/>
      <c r="F4" s="133"/>
      <c r="G4" s="133"/>
      <c r="H4" s="133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0" t="s">
        <v>93</v>
      </c>
      <c r="C8" s="131"/>
      <c r="D8" s="131"/>
      <c r="E8" s="131"/>
      <c r="F8" s="131"/>
      <c r="G8" s="131"/>
      <c r="H8" s="132"/>
      <c r="I8" s="70"/>
    </row>
    <row r="9" spans="1:9" ht="30" customHeight="1" x14ac:dyDescent="0.25">
      <c r="A9" s="70"/>
      <c r="B9" s="134" t="s">
        <v>28</v>
      </c>
      <c r="C9" s="135"/>
      <c r="D9" s="136"/>
      <c r="E9" s="84">
        <f>'Fane 3. Grundlag'!G12</f>
        <v>4686462.4994839253</v>
      </c>
      <c r="F9" s="72" t="s">
        <v>4</v>
      </c>
      <c r="G9" s="73"/>
      <c r="H9" s="74"/>
      <c r="I9" s="70"/>
    </row>
    <row r="10" spans="1:9" x14ac:dyDescent="0.25">
      <c r="A10" s="70"/>
      <c r="B10" s="143" t="s">
        <v>85</v>
      </c>
      <c r="C10" s="141"/>
      <c r="D10" s="142"/>
      <c r="E10" s="83">
        <f>'Fane 3. Grundlag'!G11</f>
        <v>1513145</v>
      </c>
      <c r="F10" s="72" t="s">
        <v>4</v>
      </c>
      <c r="G10" s="75"/>
      <c r="H10" s="76"/>
      <c r="I10" s="70"/>
    </row>
    <row r="11" spans="1:9" x14ac:dyDescent="0.25">
      <c r="A11" s="70"/>
      <c r="B11" s="140" t="s">
        <v>27</v>
      </c>
      <c r="C11" s="141"/>
      <c r="D11" s="142"/>
      <c r="E11" s="83">
        <f>'Fane 4. Generelt eff.krav'!G11</f>
        <v>53946.397491226729</v>
      </c>
      <c r="F11" s="72" t="s">
        <v>4</v>
      </c>
      <c r="G11" s="78"/>
      <c r="H11" s="79"/>
      <c r="I11" s="70"/>
    </row>
    <row r="12" spans="1:9" x14ac:dyDescent="0.25">
      <c r="A12" s="70"/>
      <c r="B12" s="144" t="s">
        <v>34</v>
      </c>
      <c r="C12" s="145"/>
      <c r="D12" s="146"/>
      <c r="E12" s="85">
        <f>$E$9-$E$11</f>
        <v>4632516.1019926984</v>
      </c>
      <c r="F12" s="80" t="s">
        <v>4</v>
      </c>
      <c r="G12" s="85">
        <f>E12</f>
        <v>4632516.1019926984</v>
      </c>
      <c r="H12" s="80" t="s">
        <v>4</v>
      </c>
      <c r="I12" s="70"/>
    </row>
    <row r="13" spans="1:9" x14ac:dyDescent="0.25">
      <c r="A13" s="70"/>
      <c r="B13" s="130" t="s">
        <v>29</v>
      </c>
      <c r="C13" s="131"/>
      <c r="D13" s="131"/>
      <c r="E13" s="131"/>
      <c r="F13" s="131"/>
      <c r="G13" s="131"/>
      <c r="H13" s="132"/>
      <c r="I13" s="70"/>
    </row>
    <row r="14" spans="1:9" x14ac:dyDescent="0.25">
      <c r="A14" s="70"/>
      <c r="B14" s="137" t="s">
        <v>92</v>
      </c>
      <c r="C14" s="138"/>
      <c r="D14" s="139"/>
      <c r="E14" s="85">
        <f>'Fane 5. Hist. over el. underdæk'!G13</f>
        <v>-632339.5</v>
      </c>
      <c r="F14" s="80" t="s">
        <v>4</v>
      </c>
      <c r="G14" s="85">
        <f>E14</f>
        <v>-632339.5</v>
      </c>
      <c r="H14" s="80" t="s">
        <v>4</v>
      </c>
      <c r="I14" s="70"/>
    </row>
    <row r="15" spans="1:9" x14ac:dyDescent="0.25">
      <c r="A15" s="70"/>
      <c r="B15" s="130" t="s">
        <v>216</v>
      </c>
      <c r="C15" s="131"/>
      <c r="D15" s="131"/>
      <c r="E15" s="131"/>
      <c r="F15" s="131"/>
      <c r="G15" s="131"/>
      <c r="H15" s="132"/>
      <c r="I15" s="70"/>
    </row>
    <row r="16" spans="1:9" x14ac:dyDescent="0.25">
      <c r="A16" s="70"/>
      <c r="B16" s="134" t="s">
        <v>109</v>
      </c>
      <c r="C16" s="135"/>
      <c r="D16" s="136"/>
      <c r="E16" s="83">
        <f>'Fane 7. Korrektion af PL11-15'!G14/4</f>
        <v>70653.75</v>
      </c>
      <c r="F16" s="72" t="s">
        <v>4</v>
      </c>
      <c r="G16" s="82"/>
      <c r="H16" s="74"/>
      <c r="I16" s="70"/>
    </row>
    <row r="17" spans="1:9" x14ac:dyDescent="0.25">
      <c r="A17" s="70"/>
      <c r="B17" s="134" t="s">
        <v>110</v>
      </c>
      <c r="C17" s="135"/>
      <c r="D17" s="136"/>
      <c r="E17" s="83">
        <f>'Fane 7. Korrektion af PL11-15'!G22/4</f>
        <v>31903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34" t="s">
        <v>112</v>
      </c>
      <c r="C18" s="135"/>
      <c r="D18" s="136"/>
      <c r="E18" s="83">
        <f>'Fane 7. Korrektion af PL11-15'!G30/4</f>
        <v>0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34" t="s">
        <v>220</v>
      </c>
      <c r="C19" s="135"/>
      <c r="D19" s="136"/>
      <c r="E19" s="83">
        <f>'Fane 7. Korrektion af PL11-15'!G38/4</f>
        <v>24490.82</v>
      </c>
      <c r="F19" s="72" t="s">
        <v>4</v>
      </c>
      <c r="G19" s="78"/>
      <c r="H19" s="79"/>
      <c r="I19" s="70"/>
    </row>
    <row r="20" spans="1:9" x14ac:dyDescent="0.25">
      <c r="A20" s="70"/>
      <c r="B20" s="137" t="s">
        <v>111</v>
      </c>
      <c r="C20" s="138"/>
      <c r="D20" s="139"/>
      <c r="E20" s="85">
        <f>SUM(E16:E19)</f>
        <v>127047.57</v>
      </c>
      <c r="F20" s="80" t="s">
        <v>4</v>
      </c>
      <c r="G20" s="85">
        <f>E20</f>
        <v>127047.57</v>
      </c>
      <c r="H20" s="80" t="s">
        <v>4</v>
      </c>
      <c r="I20" s="70"/>
    </row>
    <row r="21" spans="1:9" x14ac:dyDescent="0.25">
      <c r="A21" s="70"/>
      <c r="B21" s="147" t="s">
        <v>222</v>
      </c>
      <c r="C21" s="148"/>
      <c r="D21" s="148"/>
      <c r="E21" s="148"/>
      <c r="F21" s="148"/>
      <c r="G21" s="148"/>
      <c r="H21" s="149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-5647.5</v>
      </c>
      <c r="F22" s="80" t="s">
        <v>4</v>
      </c>
      <c r="G22" s="85">
        <f>E22</f>
        <v>-5647.5</v>
      </c>
      <c r="H22" s="80" t="s">
        <v>4</v>
      </c>
      <c r="I22" s="70"/>
    </row>
    <row r="23" spans="1:9" x14ac:dyDescent="0.25">
      <c r="A23" s="70"/>
      <c r="B23" s="130" t="s">
        <v>30</v>
      </c>
      <c r="C23" s="131"/>
      <c r="D23" s="131"/>
      <c r="E23" s="131"/>
      <c r="F23" s="131"/>
      <c r="G23" s="131"/>
      <c r="H23" s="132"/>
      <c r="I23" s="70"/>
    </row>
    <row r="24" spans="1:9" ht="27.75" customHeight="1" x14ac:dyDescent="0.25">
      <c r="A24" s="70"/>
      <c r="B24" s="137" t="s">
        <v>218</v>
      </c>
      <c r="C24" s="138"/>
      <c r="D24" s="139"/>
      <c r="E24" s="85">
        <f>'Fane 8. Kontrol af PL2015'!G12/4</f>
        <v>-385308.5</v>
      </c>
      <c r="F24" s="80" t="s">
        <v>4</v>
      </c>
      <c r="G24" s="85">
        <f>E24</f>
        <v>-385308.5</v>
      </c>
      <c r="H24" s="80" t="s">
        <v>4</v>
      </c>
      <c r="I24" s="70"/>
    </row>
    <row r="25" spans="1:9" x14ac:dyDescent="0.25">
      <c r="A25" s="70"/>
      <c r="B25" s="130" t="s">
        <v>31</v>
      </c>
      <c r="C25" s="131"/>
      <c r="D25" s="131"/>
      <c r="E25" s="131"/>
      <c r="F25" s="132"/>
      <c r="G25" s="86">
        <f>G12+G14+G20+G22+G24</f>
        <v>3736268.1719926982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6" t="s">
        <v>9</v>
      </c>
      <c r="C3" s="156"/>
      <c r="D3" s="156"/>
      <c r="E3" s="156"/>
      <c r="F3" s="156"/>
      <c r="G3" s="156"/>
      <c r="H3" s="156"/>
      <c r="I3" s="57"/>
    </row>
    <row r="4" spans="1:9" ht="15" customHeight="1" x14ac:dyDescent="0.25">
      <c r="A4" s="57"/>
      <c r="B4" s="156"/>
      <c r="C4" s="156"/>
      <c r="D4" s="156"/>
      <c r="E4" s="156"/>
      <c r="F4" s="156"/>
      <c r="G4" s="156"/>
      <c r="H4" s="156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7" t="s">
        <v>32</v>
      </c>
      <c r="C9" s="158"/>
      <c r="D9" s="159"/>
      <c r="E9" s="89">
        <f>'Fane 2.1. Økonomisk ramme 2017'!$E$9-'Fane 2.1. Økonomisk ramme 2017'!$E$11</f>
        <v>4632516.1019926984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2.1. Økonomisk ramme 2017'!$E$10</f>
        <v>1513145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58832.954495307269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53702.780954796093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4637646.2755332096</v>
      </c>
      <c r="F13" s="99" t="s">
        <v>4</v>
      </c>
      <c r="G13" s="98">
        <f>E13</f>
        <v>4637646.2755332096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underdæk'!$G$12&gt;1,'Fane 5. Hist. over el. underdæk'!$G$13,0)</f>
        <v>-632339.5</v>
      </c>
      <c r="F15" s="99" t="s">
        <v>4</v>
      </c>
      <c r="G15" s="98">
        <f>E15</f>
        <v>-632339.5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7" t="s">
        <v>109</v>
      </c>
      <c r="C17" s="158"/>
      <c r="D17" s="159"/>
      <c r="E17" s="62">
        <f>'Fane 2.1. Økonomisk ramme 2017'!E16</f>
        <v>70653.75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7" t="s">
        <v>110</v>
      </c>
      <c r="C18" s="158"/>
      <c r="D18" s="159"/>
      <c r="E18" s="62">
        <f>'Fane 2.1. Økonomisk ramme 2017'!E17</f>
        <v>31903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7" t="s">
        <v>112</v>
      </c>
      <c r="C19" s="158"/>
      <c r="D19" s="159"/>
      <c r="E19" s="62">
        <f>'Fane 2.1. Økonomisk ramme 2017'!E18</f>
        <v>0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7" t="s">
        <v>220</v>
      </c>
      <c r="C20" s="158"/>
      <c r="D20" s="159"/>
      <c r="E20" s="62">
        <f>'Fane 2.1. Økonomisk ramme 2017'!E19</f>
        <v>24490.82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127047.57</v>
      </c>
      <c r="F21" s="99" t="s">
        <v>4</v>
      </c>
      <c r="G21" s="98">
        <f>E21</f>
        <v>127047.57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-5647.5</v>
      </c>
      <c r="F23" s="99" t="s">
        <v>4</v>
      </c>
      <c r="G23" s="98">
        <f>E23</f>
        <v>-5647.5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31.5" customHeight="1" x14ac:dyDescent="0.25">
      <c r="A25" s="57"/>
      <c r="B25" s="153" t="s">
        <v>218</v>
      </c>
      <c r="C25" s="154"/>
      <c r="D25" s="155"/>
      <c r="E25" s="98">
        <f>'Fane 2.1. Økonomisk ramme 2017'!E24</f>
        <v>-385308.5</v>
      </c>
      <c r="F25" s="99" t="s">
        <v>4</v>
      </c>
      <c r="G25" s="98">
        <f>E25</f>
        <v>-385308.5</v>
      </c>
      <c r="H25" s="99" t="s">
        <v>4</v>
      </c>
      <c r="I25" s="57"/>
    </row>
    <row r="26" spans="1:9" x14ac:dyDescent="0.25">
      <c r="A26" s="57"/>
      <c r="B26" s="150" t="s">
        <v>214</v>
      </c>
      <c r="C26" s="151"/>
      <c r="D26" s="151"/>
      <c r="E26" s="151"/>
      <c r="F26" s="152"/>
      <c r="G26" s="60">
        <f>G13+G15+G21+G23+G25</f>
        <v>3741398.3455332094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4:H14"/>
    <mergeCell ref="B15:D15"/>
    <mergeCell ref="B8:H8"/>
    <mergeCell ref="B16:H16"/>
    <mergeCell ref="B3:H4"/>
    <mergeCell ref="B9:D9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6" t="s">
        <v>8</v>
      </c>
      <c r="C3" s="156"/>
      <c r="D3" s="156"/>
      <c r="E3" s="156"/>
      <c r="F3" s="156"/>
      <c r="G3" s="156"/>
      <c r="H3" s="156"/>
      <c r="I3" s="57"/>
    </row>
    <row r="4" spans="1:9" ht="15" customHeight="1" x14ac:dyDescent="0.25">
      <c r="A4" s="57"/>
      <c r="B4" s="156"/>
      <c r="C4" s="156"/>
      <c r="D4" s="156"/>
      <c r="E4" s="156"/>
      <c r="F4" s="156"/>
      <c r="G4" s="156"/>
      <c r="H4" s="156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7" t="s">
        <v>35</v>
      </c>
      <c r="C9" s="158"/>
      <c r="D9" s="159"/>
      <c r="E9" s="89">
        <f>'Fane 2.2. Økonomisk ramme 2018'!$E$9*1.0127-'Fane 2.2. Økonomisk ramme 2018'!$E$12</f>
        <v>4637646.2755332096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2.2. Økonomisk ramme 2018'!$E$10*1.0127</f>
        <v>1532361.9415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58898.107699271757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53460.264566282334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4643084.118666199</v>
      </c>
      <c r="F13" s="99" t="s">
        <v>4</v>
      </c>
      <c r="G13" s="98">
        <f>E13</f>
        <v>4643084.118666199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underdæk'!$G$12&gt;2,'Fane 5. Hist. over el. underdæk'!$G$13,0)</f>
        <v>-632339.5</v>
      </c>
      <c r="F15" s="99" t="s">
        <v>4</v>
      </c>
      <c r="G15" s="98">
        <f>E15</f>
        <v>-632339.5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7" t="s">
        <v>109</v>
      </c>
      <c r="C17" s="158"/>
      <c r="D17" s="159"/>
      <c r="E17" s="62">
        <f>'Fane 2.2. Økonomisk ramme 2018'!E17</f>
        <v>70653.75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7" t="s">
        <v>110</v>
      </c>
      <c r="C18" s="158"/>
      <c r="D18" s="159"/>
      <c r="E18" s="62">
        <f>'Fane 2.2. Økonomisk ramme 2018'!E18</f>
        <v>31903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7" t="s">
        <v>112</v>
      </c>
      <c r="C19" s="158"/>
      <c r="D19" s="159"/>
      <c r="E19" s="62">
        <f>'Fane 2.2. Økonomisk ramme 2018'!E19</f>
        <v>0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7" t="s">
        <v>220</v>
      </c>
      <c r="C20" s="158"/>
      <c r="D20" s="159"/>
      <c r="E20" s="62">
        <f>'Fane 2.2. Økonomisk ramme 2018'!E20</f>
        <v>24490.82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127047.57</v>
      </c>
      <c r="F21" s="99" t="s">
        <v>4</v>
      </c>
      <c r="G21" s="98">
        <f>E21</f>
        <v>127047.57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-5647.5</v>
      </c>
      <c r="F23" s="99" t="s">
        <v>4</v>
      </c>
      <c r="G23" s="98">
        <f>E23</f>
        <v>-5647.5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30" customHeight="1" x14ac:dyDescent="0.25">
      <c r="A25" s="57"/>
      <c r="B25" s="153" t="s">
        <v>218</v>
      </c>
      <c r="C25" s="154"/>
      <c r="D25" s="155"/>
      <c r="E25" s="98">
        <f>'Fane 2.2. Økonomisk ramme 2018'!E25</f>
        <v>-385308.5</v>
      </c>
      <c r="F25" s="99" t="s">
        <v>4</v>
      </c>
      <c r="G25" s="98">
        <f>E25</f>
        <v>-385308.5</v>
      </c>
      <c r="H25" s="99" t="s">
        <v>4</v>
      </c>
      <c r="I25" s="57"/>
    </row>
    <row r="26" spans="1:9" x14ac:dyDescent="0.25">
      <c r="A26" s="57"/>
      <c r="B26" s="150" t="s">
        <v>213</v>
      </c>
      <c r="C26" s="151"/>
      <c r="D26" s="151"/>
      <c r="E26" s="151"/>
      <c r="F26" s="152"/>
      <c r="G26" s="60">
        <f>G13+G15+G21+G23+G25</f>
        <v>3746836.1886661989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6" t="s">
        <v>7</v>
      </c>
      <c r="C3" s="156"/>
      <c r="D3" s="156"/>
      <c r="E3" s="156"/>
      <c r="F3" s="156"/>
      <c r="G3" s="156"/>
      <c r="H3" s="156"/>
      <c r="I3" s="57"/>
    </row>
    <row r="4" spans="1:9" ht="15" customHeight="1" x14ac:dyDescent="0.25">
      <c r="A4" s="57"/>
      <c r="B4" s="156"/>
      <c r="C4" s="156"/>
      <c r="D4" s="156"/>
      <c r="E4" s="156"/>
      <c r="F4" s="156"/>
      <c r="G4" s="156"/>
      <c r="H4" s="156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7" t="s">
        <v>36</v>
      </c>
      <c r="C9" s="158"/>
      <c r="D9" s="159"/>
      <c r="E9" s="89">
        <f>'Fane 2.3. Økonomisk ramme 2019'!$E$9*1.0127-'Fane 2.3. Økonomisk ramme 2019'!$E$12</f>
        <v>4643084.1186661981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2.3. Økonomisk ramme 2019'!$E$10*1.0127</f>
        <v>1551822.9381570499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58967.168307060711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53218.843357527447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4648832.4436157309</v>
      </c>
      <c r="F13" s="99" t="s">
        <v>4</v>
      </c>
      <c r="G13" s="98">
        <f>E13</f>
        <v>4648832.4436157309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underdæk'!$G$12&gt;3,'Fane 5. Hist. over el. underdæk'!$G$13,0)</f>
        <v>-632339.5</v>
      </c>
      <c r="F15" s="99" t="s">
        <v>4</v>
      </c>
      <c r="G15" s="98">
        <f>E15</f>
        <v>-632339.5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7" t="s">
        <v>109</v>
      </c>
      <c r="C17" s="158"/>
      <c r="D17" s="159"/>
      <c r="E17" s="62">
        <f>'Fane 2.3. Økonomisk ramme 2019'!E17</f>
        <v>70653.75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7" t="s">
        <v>110</v>
      </c>
      <c r="C18" s="158"/>
      <c r="D18" s="159"/>
      <c r="E18" s="62">
        <f>'Fane 2.3. Økonomisk ramme 2019'!E18</f>
        <v>31903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7" t="s">
        <v>112</v>
      </c>
      <c r="C19" s="158"/>
      <c r="D19" s="159"/>
      <c r="E19" s="62">
        <f>'Fane 2.3. Økonomisk ramme 2019'!E19</f>
        <v>0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7" t="s">
        <v>220</v>
      </c>
      <c r="C20" s="158"/>
      <c r="D20" s="159"/>
      <c r="E20" s="62">
        <f>'Fane 2.3. Økonomisk ramme 2019'!E20</f>
        <v>24490.82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127047.57</v>
      </c>
      <c r="F21" s="99" t="s">
        <v>4</v>
      </c>
      <c r="G21" s="98">
        <f>E21</f>
        <v>127047.57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-5647.5</v>
      </c>
      <c r="F23" s="99" t="s">
        <v>4</v>
      </c>
      <c r="G23" s="98">
        <f>E23</f>
        <v>-5647.5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26.25" customHeight="1" x14ac:dyDescent="0.25">
      <c r="A25" s="57"/>
      <c r="B25" s="153" t="s">
        <v>219</v>
      </c>
      <c r="C25" s="154"/>
      <c r="D25" s="155"/>
      <c r="E25" s="98">
        <f>'Fane 2.3. Økonomisk ramme 2019'!E25</f>
        <v>-385308.5</v>
      </c>
      <c r="F25" s="99" t="s">
        <v>4</v>
      </c>
      <c r="G25" s="98">
        <f>E25</f>
        <v>-385308.5</v>
      </c>
      <c r="H25" s="99" t="s">
        <v>4</v>
      </c>
      <c r="I25" s="57"/>
    </row>
    <row r="26" spans="1:9" x14ac:dyDescent="0.25">
      <c r="A26" s="57"/>
      <c r="B26" s="150" t="s">
        <v>212</v>
      </c>
      <c r="C26" s="151"/>
      <c r="D26" s="151"/>
      <c r="E26" s="151"/>
      <c r="F26" s="152"/>
      <c r="G26" s="60">
        <f>G13+G15+G21+G23+G25</f>
        <v>3752584.5136157307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3" t="s">
        <v>6</v>
      </c>
      <c r="C3" s="133"/>
      <c r="D3" s="133"/>
      <c r="E3" s="133"/>
      <c r="F3" s="133"/>
      <c r="G3" s="133"/>
      <c r="H3" s="133"/>
      <c r="I3" s="1"/>
    </row>
    <row r="4" spans="1:9" ht="15" customHeight="1" x14ac:dyDescent="0.25">
      <c r="A4" s="1"/>
      <c r="B4" s="133"/>
      <c r="C4" s="133"/>
      <c r="D4" s="133"/>
      <c r="E4" s="133"/>
      <c r="F4" s="133"/>
      <c r="G4" s="133"/>
      <c r="H4" s="13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0" t="s">
        <v>37</v>
      </c>
      <c r="C8" s="131"/>
      <c r="D8" s="131"/>
      <c r="E8" s="131"/>
      <c r="F8" s="131"/>
      <c r="G8" s="131"/>
      <c r="H8" s="132"/>
      <c r="I8" s="1"/>
    </row>
    <row r="9" spans="1:9" x14ac:dyDescent="0.25">
      <c r="A9" s="1"/>
      <c r="B9" s="140" t="s">
        <v>86</v>
      </c>
      <c r="C9" s="141"/>
      <c r="D9" s="141"/>
      <c r="E9" s="141"/>
      <c r="F9" s="142"/>
      <c r="G9" s="23">
        <v>1257360.4994839253</v>
      </c>
      <c r="H9" s="7" t="s">
        <v>4</v>
      </c>
      <c r="I9" s="1"/>
    </row>
    <row r="10" spans="1:9" x14ac:dyDescent="0.25">
      <c r="A10" s="1"/>
      <c r="B10" s="140" t="s">
        <v>87</v>
      </c>
      <c r="C10" s="141"/>
      <c r="D10" s="141"/>
      <c r="E10" s="141"/>
      <c r="F10" s="142"/>
      <c r="G10" s="23">
        <v>1915957</v>
      </c>
      <c r="H10" s="7" t="s">
        <v>4</v>
      </c>
      <c r="I10" s="1"/>
    </row>
    <row r="11" spans="1:9" x14ac:dyDescent="0.25">
      <c r="A11" s="1"/>
      <c r="B11" s="140" t="s">
        <v>88</v>
      </c>
      <c r="C11" s="141"/>
      <c r="D11" s="141"/>
      <c r="E11" s="141"/>
      <c r="F11" s="142"/>
      <c r="G11" s="23">
        <v>1513145</v>
      </c>
      <c r="H11" s="7" t="s">
        <v>4</v>
      </c>
      <c r="I11" s="1"/>
    </row>
    <row r="12" spans="1:9" x14ac:dyDescent="0.25">
      <c r="A12" s="1"/>
      <c r="B12" s="130" t="s">
        <v>37</v>
      </c>
      <c r="C12" s="131"/>
      <c r="D12" s="131"/>
      <c r="E12" s="131"/>
      <c r="F12" s="132"/>
      <c r="G12" s="22">
        <f>SUM(G9:G11)</f>
        <v>4686462.4994839253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3" t="s">
        <v>98</v>
      </c>
      <c r="C3" s="133"/>
      <c r="D3" s="133"/>
      <c r="E3" s="133"/>
      <c r="F3" s="133"/>
      <c r="G3" s="133"/>
      <c r="H3" s="133"/>
      <c r="I3" s="1"/>
    </row>
    <row r="4" spans="1:9" ht="15" customHeight="1" x14ac:dyDescent="0.25">
      <c r="A4" s="1"/>
      <c r="B4" s="133"/>
      <c r="C4" s="133"/>
      <c r="D4" s="133"/>
      <c r="E4" s="133"/>
      <c r="F4" s="133"/>
      <c r="G4" s="133"/>
      <c r="H4" s="13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0" t="s">
        <v>90</v>
      </c>
      <c r="C8" s="131"/>
      <c r="D8" s="131"/>
      <c r="E8" s="131"/>
      <c r="F8" s="131"/>
      <c r="G8" s="131"/>
      <c r="H8" s="132"/>
      <c r="I8" s="1"/>
    </row>
    <row r="9" spans="1:9" x14ac:dyDescent="0.25">
      <c r="A9" s="1"/>
      <c r="B9" s="140" t="s">
        <v>94</v>
      </c>
      <c r="C9" s="141"/>
      <c r="D9" s="141"/>
      <c r="E9" s="141"/>
      <c r="F9" s="142"/>
      <c r="G9" s="13">
        <f>'Fane 3. Grundlag'!G12-'Fane 3. Grundlag'!G11</f>
        <v>3173317.4994839253</v>
      </c>
      <c r="H9" s="7" t="s">
        <v>4</v>
      </c>
      <c r="I9" s="1"/>
    </row>
    <row r="10" spans="1:9" x14ac:dyDescent="0.25">
      <c r="A10" s="1"/>
      <c r="B10" s="140" t="s">
        <v>27</v>
      </c>
      <c r="C10" s="141"/>
      <c r="D10" s="141"/>
      <c r="E10" s="141"/>
      <c r="F10" s="142"/>
      <c r="G10" s="27">
        <f>1.7</f>
        <v>1.7</v>
      </c>
      <c r="H10" s="7" t="s">
        <v>62</v>
      </c>
      <c r="I10" s="1"/>
    </row>
    <row r="11" spans="1:9" x14ac:dyDescent="0.25">
      <c r="A11" s="1"/>
      <c r="B11" s="130" t="s">
        <v>27</v>
      </c>
      <c r="C11" s="131"/>
      <c r="D11" s="131"/>
      <c r="E11" s="131"/>
      <c r="F11" s="132"/>
      <c r="G11" s="22">
        <f>$G$9*$G$10/100</f>
        <v>53946.397491226729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3" t="s">
        <v>99</v>
      </c>
      <c r="C3" s="133"/>
      <c r="D3" s="133"/>
      <c r="E3" s="133"/>
      <c r="F3" s="133"/>
      <c r="G3" s="133"/>
      <c r="H3" s="133"/>
      <c r="I3" s="1"/>
    </row>
    <row r="4" spans="1:9" ht="15" customHeight="1" x14ac:dyDescent="0.25">
      <c r="A4" s="1"/>
      <c r="B4" s="133"/>
      <c r="C4" s="133"/>
      <c r="D4" s="133"/>
      <c r="E4" s="133"/>
      <c r="F4" s="133"/>
      <c r="G4" s="133"/>
      <c r="H4" s="13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0" t="s">
        <v>91</v>
      </c>
      <c r="C8" s="131"/>
      <c r="D8" s="131"/>
      <c r="E8" s="131"/>
      <c r="F8" s="131"/>
      <c r="G8" s="131"/>
      <c r="H8" s="132"/>
      <c r="I8" s="1"/>
    </row>
    <row r="9" spans="1:9" x14ac:dyDescent="0.25">
      <c r="A9" s="1"/>
      <c r="B9" s="140" t="s">
        <v>64</v>
      </c>
      <c r="C9" s="141"/>
      <c r="D9" s="141"/>
      <c r="E9" s="141"/>
      <c r="F9" s="142"/>
      <c r="G9" s="23">
        <v>-6417440</v>
      </c>
      <c r="H9" s="7" t="s">
        <v>4</v>
      </c>
      <c r="I9" s="1"/>
    </row>
    <row r="10" spans="1:9" x14ac:dyDescent="0.25">
      <c r="A10" s="1"/>
      <c r="B10" s="140" t="s">
        <v>65</v>
      </c>
      <c r="C10" s="141"/>
      <c r="D10" s="141"/>
      <c r="E10" s="141"/>
      <c r="F10" s="142"/>
      <c r="G10" s="23">
        <v>-3888082</v>
      </c>
      <c r="H10" s="7" t="s">
        <v>4</v>
      </c>
      <c r="I10" s="1"/>
    </row>
    <row r="11" spans="1:9" x14ac:dyDescent="0.25">
      <c r="A11" s="1"/>
      <c r="B11" s="167" t="s">
        <v>79</v>
      </c>
      <c r="C11" s="168"/>
      <c r="D11" s="168"/>
      <c r="E11" s="168"/>
      <c r="F11" s="169"/>
      <c r="G11" s="54">
        <f>G9-G10</f>
        <v>-2529358</v>
      </c>
      <c r="H11" s="16" t="s">
        <v>4</v>
      </c>
      <c r="I11" s="1"/>
    </row>
    <row r="12" spans="1:9" x14ac:dyDescent="0.25">
      <c r="A12" s="1"/>
      <c r="B12" s="140" t="s">
        <v>66</v>
      </c>
      <c r="C12" s="141"/>
      <c r="D12" s="141"/>
      <c r="E12" s="141"/>
      <c r="F12" s="142"/>
      <c r="G12" s="23">
        <v>4</v>
      </c>
      <c r="H12" s="7" t="s">
        <v>251</v>
      </c>
      <c r="I12" s="1"/>
    </row>
    <row r="13" spans="1:9" x14ac:dyDescent="0.25">
      <c r="A13" s="1"/>
      <c r="B13" s="130" t="s">
        <v>63</v>
      </c>
      <c r="C13" s="131"/>
      <c r="D13" s="131"/>
      <c r="E13" s="131"/>
      <c r="F13" s="132"/>
      <c r="G13" s="22">
        <f>G11/G12</f>
        <v>-632339.5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3" t="s">
        <v>147</v>
      </c>
      <c r="C3" s="133"/>
      <c r="D3" s="133"/>
      <c r="E3" s="133"/>
      <c r="F3" s="133"/>
      <c r="G3" s="133"/>
      <c r="H3" s="1"/>
    </row>
    <row r="4" spans="1:8" ht="15" customHeight="1" x14ac:dyDescent="0.25">
      <c r="A4" s="1"/>
      <c r="B4" s="133"/>
      <c r="C4" s="133"/>
      <c r="D4" s="133"/>
      <c r="E4" s="133"/>
      <c r="F4" s="133"/>
      <c r="G4" s="13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70" t="s">
        <v>123</v>
      </c>
      <c r="C8" s="171"/>
      <c r="D8" s="171"/>
      <c r="E8" s="171"/>
      <c r="F8" s="171"/>
      <c r="G8" s="172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3" t="s">
        <v>3</v>
      </c>
      <c r="G9" s="174"/>
      <c r="H9" s="1"/>
    </row>
    <row r="10" spans="1:8" ht="33.75" customHeight="1" x14ac:dyDescent="0.25">
      <c r="A10" s="1"/>
      <c r="B10" s="170" t="s">
        <v>148</v>
      </c>
      <c r="C10" s="171"/>
      <c r="D10" s="171"/>
      <c r="E10" s="171"/>
      <c r="F10" s="171"/>
      <c r="G10" s="172"/>
      <c r="H10" s="1"/>
    </row>
    <row r="11" spans="1:8" x14ac:dyDescent="0.25">
      <c r="A11" s="1"/>
      <c r="B11" s="45" t="s">
        <v>246</v>
      </c>
      <c r="C11" s="46">
        <v>2011</v>
      </c>
      <c r="D11" s="46">
        <v>75</v>
      </c>
      <c r="E11" s="47">
        <v>1358909</v>
      </c>
      <c r="F11" s="48">
        <f>E11/D11</f>
        <v>18118.786666666667</v>
      </c>
      <c r="G11" s="49" t="s">
        <v>4</v>
      </c>
      <c r="H11" s="1"/>
    </row>
    <row r="12" spans="1:8" x14ac:dyDescent="0.25">
      <c r="A12" s="1"/>
      <c r="B12" s="26" t="s">
        <v>247</v>
      </c>
      <c r="C12" s="25">
        <v>2011</v>
      </c>
      <c r="D12" s="25">
        <v>25</v>
      </c>
      <c r="E12" s="23">
        <v>1000000</v>
      </c>
      <c r="F12" s="83">
        <f t="shared" ref="F12:F14" si="0">E12/D12</f>
        <v>40000</v>
      </c>
      <c r="G12" s="7" t="s">
        <v>4</v>
      </c>
      <c r="H12" s="1"/>
    </row>
    <row r="13" spans="1:8" ht="26.25" x14ac:dyDescent="0.25">
      <c r="A13" s="1"/>
      <c r="B13" s="26" t="s">
        <v>248</v>
      </c>
      <c r="C13" s="25">
        <v>2011</v>
      </c>
      <c r="D13" s="25">
        <v>25</v>
      </c>
      <c r="E13" s="23">
        <v>1157551</v>
      </c>
      <c r="F13" s="83">
        <f t="shared" si="0"/>
        <v>46302.04</v>
      </c>
      <c r="G13" s="7" t="s">
        <v>4</v>
      </c>
      <c r="H13" s="1"/>
    </row>
    <row r="14" spans="1:8" x14ac:dyDescent="0.25">
      <c r="A14" s="1"/>
      <c r="B14" s="26" t="s">
        <v>249</v>
      </c>
      <c r="C14" s="25">
        <v>2011</v>
      </c>
      <c r="D14" s="25">
        <v>75</v>
      </c>
      <c r="E14" s="23">
        <v>288401</v>
      </c>
      <c r="F14" s="83">
        <f t="shared" si="0"/>
        <v>3845.3466666666668</v>
      </c>
      <c r="G14" s="7" t="s">
        <v>4</v>
      </c>
      <c r="H14" s="1"/>
    </row>
    <row r="15" spans="1:8" ht="18" customHeight="1" thickBot="1" x14ac:dyDescent="0.3">
      <c r="A15" s="1"/>
      <c r="B15" s="175" t="s">
        <v>149</v>
      </c>
      <c r="C15" s="176"/>
      <c r="D15" s="176"/>
      <c r="E15" s="177"/>
      <c r="F15" s="55">
        <f>SUM(F11:F14)</f>
        <v>108266.17333333332</v>
      </c>
      <c r="G15" s="56" t="s">
        <v>4</v>
      </c>
      <c r="H15" s="1"/>
    </row>
    <row r="16" spans="1:8" ht="33" customHeight="1" thickTop="1" thickBot="1" x14ac:dyDescent="0.3">
      <c r="A16" s="1"/>
      <c r="B16" s="178" t="s">
        <v>115</v>
      </c>
      <c r="C16" s="179"/>
      <c r="D16" s="179"/>
      <c r="E16" s="179"/>
      <c r="F16" s="179"/>
      <c r="G16" s="180"/>
      <c r="H16" s="1"/>
    </row>
    <row r="17" spans="1:8" ht="27" thickTop="1" x14ac:dyDescent="0.25">
      <c r="A17" s="1"/>
      <c r="B17" s="45" t="s">
        <v>244</v>
      </c>
      <c r="C17" s="46">
        <v>2012</v>
      </c>
      <c r="D17" s="46">
        <v>10</v>
      </c>
      <c r="E17" s="47">
        <v>9240</v>
      </c>
      <c r="F17" s="48">
        <f t="shared" ref="F17:F18" si="1">E17/D17</f>
        <v>924</v>
      </c>
      <c r="G17" s="49" t="s">
        <v>4</v>
      </c>
      <c r="H17" s="1"/>
    </row>
    <row r="18" spans="1:8" x14ac:dyDescent="0.25">
      <c r="A18" s="1"/>
      <c r="B18" s="26" t="s">
        <v>242</v>
      </c>
      <c r="C18" s="25">
        <v>2012</v>
      </c>
      <c r="D18" s="25">
        <v>50</v>
      </c>
      <c r="E18" s="23">
        <v>259351</v>
      </c>
      <c r="F18" s="13">
        <f t="shared" si="1"/>
        <v>5187.0200000000004</v>
      </c>
      <c r="G18" s="7" t="s">
        <v>4</v>
      </c>
      <c r="H18" s="1"/>
    </row>
    <row r="19" spans="1:8" ht="15.75" thickBot="1" x14ac:dyDescent="0.3">
      <c r="A19" s="1"/>
      <c r="B19" s="175" t="s">
        <v>150</v>
      </c>
      <c r="C19" s="176"/>
      <c r="D19" s="176"/>
      <c r="E19" s="177"/>
      <c r="F19" s="55">
        <f>SUM(F17:F18)</f>
        <v>6111.02</v>
      </c>
      <c r="G19" s="56" t="s">
        <v>4</v>
      </c>
      <c r="H19" s="1"/>
    </row>
    <row r="20" spans="1:8" ht="29.25" customHeight="1" thickTop="1" x14ac:dyDescent="0.25">
      <c r="A20" s="1"/>
      <c r="B20" s="181" t="s">
        <v>114</v>
      </c>
      <c r="C20" s="182"/>
      <c r="D20" s="182"/>
      <c r="E20" s="182"/>
      <c r="F20" s="182"/>
      <c r="G20" s="183"/>
      <c r="H20" s="1"/>
    </row>
    <row r="21" spans="1:8" ht="26.25" x14ac:dyDescent="0.25">
      <c r="A21" s="1"/>
      <c r="B21" s="45" t="s">
        <v>243</v>
      </c>
      <c r="C21" s="46">
        <v>2013</v>
      </c>
      <c r="D21" s="46">
        <v>10</v>
      </c>
      <c r="E21" s="47">
        <v>208614</v>
      </c>
      <c r="F21" s="48">
        <f t="shared" ref="F21:F23" si="2">E21/D21</f>
        <v>20861.400000000001</v>
      </c>
      <c r="G21" s="49" t="s">
        <v>4</v>
      </c>
      <c r="H21" s="1"/>
    </row>
    <row r="22" spans="1:8" ht="26.25" x14ac:dyDescent="0.25">
      <c r="A22" s="1"/>
      <c r="B22" s="26" t="s">
        <v>244</v>
      </c>
      <c r="C22" s="25">
        <v>2013</v>
      </c>
      <c r="D22" s="25">
        <v>10</v>
      </c>
      <c r="E22" s="23">
        <v>71860</v>
      </c>
      <c r="F22" s="13">
        <f t="shared" si="2"/>
        <v>7186</v>
      </c>
      <c r="G22" s="7" t="s">
        <v>4</v>
      </c>
      <c r="H22" s="1"/>
    </row>
    <row r="23" spans="1:8" x14ac:dyDescent="0.25">
      <c r="A23" s="1"/>
      <c r="B23" s="26" t="s">
        <v>242</v>
      </c>
      <c r="C23" s="25">
        <v>2013</v>
      </c>
      <c r="D23" s="25">
        <v>50</v>
      </c>
      <c r="E23" s="23">
        <v>363523</v>
      </c>
      <c r="F23" s="13">
        <f t="shared" si="2"/>
        <v>7270.46</v>
      </c>
      <c r="G23" s="7" t="s">
        <v>4</v>
      </c>
      <c r="H23" s="1"/>
    </row>
    <row r="24" spans="1:8" ht="15.75" thickBot="1" x14ac:dyDescent="0.3">
      <c r="A24" s="1"/>
      <c r="B24" s="175" t="s">
        <v>151</v>
      </c>
      <c r="C24" s="176"/>
      <c r="D24" s="176"/>
      <c r="E24" s="177"/>
      <c r="F24" s="55">
        <f>SUM(F21:F23)</f>
        <v>35317.86</v>
      </c>
      <c r="G24" s="56" t="s">
        <v>4</v>
      </c>
      <c r="H24" s="1"/>
    </row>
    <row r="25" spans="1:8" ht="33.75" customHeight="1" thickTop="1" x14ac:dyDescent="0.25">
      <c r="A25" s="1"/>
      <c r="B25" s="181" t="s">
        <v>113</v>
      </c>
      <c r="C25" s="182"/>
      <c r="D25" s="182"/>
      <c r="E25" s="182"/>
      <c r="F25" s="182"/>
      <c r="G25" s="183"/>
      <c r="H25" s="1"/>
    </row>
    <row r="26" spans="1:8" ht="26.25" x14ac:dyDescent="0.25">
      <c r="A26" s="1"/>
      <c r="B26" s="45" t="s">
        <v>243</v>
      </c>
      <c r="C26" s="46">
        <v>2014</v>
      </c>
      <c r="D26" s="46">
        <v>10</v>
      </c>
      <c r="E26" s="47">
        <v>344040</v>
      </c>
      <c r="F26" s="48">
        <f t="shared" ref="F26:F28" si="3">E26/D26</f>
        <v>34404</v>
      </c>
      <c r="G26" s="49" t="s">
        <v>4</v>
      </c>
      <c r="H26" s="1"/>
    </row>
    <row r="27" spans="1:8" ht="26.25" x14ac:dyDescent="0.25">
      <c r="A27" s="1"/>
      <c r="B27" s="26" t="s">
        <v>245</v>
      </c>
      <c r="C27" s="25">
        <v>2014</v>
      </c>
      <c r="D27" s="25">
        <v>10</v>
      </c>
      <c r="E27" s="23">
        <v>76744</v>
      </c>
      <c r="F27" s="13">
        <f t="shared" si="3"/>
        <v>7674.4</v>
      </c>
      <c r="G27" s="7" t="s">
        <v>4</v>
      </c>
      <c r="H27" s="1"/>
    </row>
    <row r="28" spans="1:8" x14ac:dyDescent="0.25">
      <c r="A28" s="1"/>
      <c r="B28" s="26" t="s">
        <v>242</v>
      </c>
      <c r="C28" s="25">
        <v>2014</v>
      </c>
      <c r="D28" s="25">
        <v>50</v>
      </c>
      <c r="E28" s="23">
        <v>737635</v>
      </c>
      <c r="F28" s="13">
        <f t="shared" si="3"/>
        <v>14752.7</v>
      </c>
      <c r="G28" s="7" t="s">
        <v>4</v>
      </c>
      <c r="H28" s="1"/>
    </row>
    <row r="29" spans="1:8" ht="15.75" thickBot="1" x14ac:dyDescent="0.3">
      <c r="A29" s="1"/>
      <c r="B29" s="175" t="s">
        <v>151</v>
      </c>
      <c r="C29" s="176"/>
      <c r="D29" s="176"/>
      <c r="E29" s="177"/>
      <c r="F29" s="55">
        <f>SUM(F26:F28)</f>
        <v>56831.100000000006</v>
      </c>
      <c r="G29" s="56" t="s">
        <v>4</v>
      </c>
      <c r="H29" s="1"/>
    </row>
    <row r="30" spans="1:8" ht="28.5" customHeight="1" thickTop="1" x14ac:dyDescent="0.25">
      <c r="A30" s="1"/>
      <c r="B30" s="181" t="s">
        <v>5</v>
      </c>
      <c r="C30" s="182"/>
      <c r="D30" s="182"/>
      <c r="E30" s="182"/>
      <c r="F30" s="182"/>
      <c r="G30" s="183"/>
      <c r="H30" s="1"/>
    </row>
    <row r="31" spans="1:8" x14ac:dyDescent="0.25">
      <c r="A31" s="1"/>
      <c r="B31" s="26" t="s">
        <v>242</v>
      </c>
      <c r="C31" s="46">
        <v>2015</v>
      </c>
      <c r="D31" s="25">
        <v>75</v>
      </c>
      <c r="E31" s="23">
        <v>27884</v>
      </c>
      <c r="F31" s="48">
        <f t="shared" ref="F31:F33" si="4">E31/D31</f>
        <v>371.78666666666669</v>
      </c>
      <c r="G31" s="49" t="s">
        <v>4</v>
      </c>
      <c r="H31" s="1"/>
    </row>
    <row r="32" spans="1:8" ht="26.25" x14ac:dyDescent="0.25">
      <c r="A32" s="1"/>
      <c r="B32" s="26" t="s">
        <v>243</v>
      </c>
      <c r="C32" s="25">
        <v>2015</v>
      </c>
      <c r="D32" s="25">
        <v>10</v>
      </c>
      <c r="E32" s="23">
        <v>201074</v>
      </c>
      <c r="F32" s="13">
        <f t="shared" si="4"/>
        <v>20107.400000000001</v>
      </c>
      <c r="G32" s="7" t="s">
        <v>4</v>
      </c>
      <c r="H32" s="1"/>
    </row>
    <row r="33" spans="1:8" x14ac:dyDescent="0.25">
      <c r="A33" s="1"/>
      <c r="B33" s="26" t="s">
        <v>242</v>
      </c>
      <c r="C33" s="25">
        <v>2015</v>
      </c>
      <c r="D33" s="25">
        <v>50</v>
      </c>
      <c r="E33" s="23">
        <v>115515</v>
      </c>
      <c r="F33" s="13">
        <f t="shared" si="4"/>
        <v>2310.3000000000002</v>
      </c>
      <c r="G33" s="7" t="s">
        <v>4</v>
      </c>
      <c r="H33" s="1"/>
    </row>
    <row r="34" spans="1:8" x14ac:dyDescent="0.25">
      <c r="A34" s="1"/>
      <c r="B34" s="130" t="s">
        <v>150</v>
      </c>
      <c r="C34" s="131"/>
      <c r="D34" s="131"/>
      <c r="E34" s="132"/>
      <c r="F34" s="22">
        <f>SUM(F31:F33)</f>
        <v>22789.486666666668</v>
      </c>
      <c r="G34" s="11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</sheetData>
  <sheetProtection password="C6BD" sheet="1" objects="1" scenarios="1"/>
  <mergeCells count="13">
    <mergeCell ref="B8:G8"/>
    <mergeCell ref="B3:G4"/>
    <mergeCell ref="F9:G9"/>
    <mergeCell ref="B29:E29"/>
    <mergeCell ref="B34:E34"/>
    <mergeCell ref="B15:E15"/>
    <mergeCell ref="B19:E19"/>
    <mergeCell ref="B10:G10"/>
    <mergeCell ref="B16:G16"/>
    <mergeCell ref="B24:E24"/>
    <mergeCell ref="B20:G20"/>
    <mergeCell ref="B25:G25"/>
    <mergeCell ref="B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2016-12-06T17:35:24Z</dcterms:modified>
</cp:coreProperties>
</file>