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6280" yWindow="75" windowWidth="19620" windowHeight="10575" activeTab="1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</sheets>
  <calcPr calcId="145621"/>
</workbook>
</file>

<file path=xl/calcChain.xml><?xml version="1.0" encoding="utf-8"?>
<calcChain xmlns="http://schemas.openxmlformats.org/spreadsheetml/2006/main">
  <c r="G10" i="9" l="1"/>
  <c r="G12" i="7" l="1"/>
  <c r="E10" i="2"/>
  <c r="E10" i="4" s="1"/>
  <c r="E10" i="5" s="1"/>
  <c r="E10" i="6" s="1"/>
  <c r="E14" i="2" l="1"/>
  <c r="G14" i="2" s="1"/>
  <c r="G15" i="2" s="1"/>
  <c r="E15" i="5"/>
  <c r="G15" i="5" s="1"/>
  <c r="E15" i="4"/>
  <c r="G15" i="4" s="1"/>
  <c r="E15" i="6"/>
  <c r="G15" i="6" s="1"/>
  <c r="G9" i="9"/>
  <c r="E9" i="2"/>
  <c r="G11" i="9" l="1"/>
  <c r="E11" i="2" s="1"/>
  <c r="E12" i="2" l="1"/>
  <c r="G12" i="2" s="1"/>
  <c r="E9" i="4"/>
  <c r="E12" i="4" s="1"/>
  <c r="E11" i="4" l="1"/>
  <c r="E13" i="4" s="1"/>
  <c r="G13" i="4" s="1"/>
  <c r="G16" i="4" s="1"/>
  <c r="E9" i="5"/>
  <c r="E11" i="5" s="1"/>
  <c r="E12" i="5" l="1"/>
  <c r="E9" i="6" s="1"/>
  <c r="E13" i="5" l="1"/>
  <c r="G13" i="5" s="1"/>
  <c r="G16" i="5" s="1"/>
  <c r="E11" i="6"/>
  <c r="E12" i="6"/>
  <c r="E13" i="6" l="1"/>
  <c r="G13" i="6" s="1"/>
  <c r="G16" i="6" s="1"/>
</calcChain>
</file>

<file path=xl/sharedStrings.xml><?xml version="1.0" encoding="utf-8"?>
<sst xmlns="http://schemas.openxmlformats.org/spreadsheetml/2006/main" count="120" uniqueCount="51">
  <si>
    <t>kr.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</si>
  <si>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</si>
  <si>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</si>
  <si>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</si>
  <si>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</si>
  <si>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</si>
  <si>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</si>
  <si>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</si>
  <si>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</si>
  <si>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</si>
  <si>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</si>
  <si>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</si>
  <si>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</si>
  <si>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</si>
  <si>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</si>
  <si>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</si>
  <si>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</si>
  <si>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</si>
  <si>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</si>
  <si>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</si>
  <si>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Grundlag til brug for fastsættelsen af den økonomiske ramme for 2017</t>
  </si>
  <si>
    <t>Historisk over- eller underdækning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</si>
  <si>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</si>
  <si>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</si>
  <si>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</si>
  <si>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</si>
  <si>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</si>
  <si>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</si>
  <si>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</si>
  <si>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</si>
  <si>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</si>
  <si>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</si>
  <si>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pct.</t>
  </si>
  <si>
    <t>Tillæg/fradrag i alt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</si>
  <si>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</si>
  <si>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</si>
  <si>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</si>
  <si>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</si>
  <si>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</si>
  <si>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</si>
  <si>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</si>
  <si>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</si>
  <si>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</si>
  <si>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</si>
  <si>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</si>
  <si>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</si>
  <si>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Fane 4: Generelt effektiviseringskrav</t>
  </si>
  <si>
    <t>Fane 5: Historisk over- eller underdækning</t>
  </si>
  <si>
    <t>Fane 2.1: Samlet økonomisk ramme for 2017</t>
  </si>
  <si>
    <t>Opgjort over- eller underdækning per. 31. december 2015</t>
  </si>
  <si>
    <t>Indregningsperiode (fastsat i økonomiske rammer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</si>
</sst>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8" borderId="0" xfId="0" applyFill="1"/>
    <xf numFmtId="0" fontId="8" fillId="8" borderId="1" xfId="0" applyFont="1" applyFill="1" applyBorder="1" applyAlignment="1">
      <alignment wrapText="1"/>
    </xf>
    <xf numFmtId="0" fontId="8" fillId="8" borderId="4" xfId="0" applyFont="1" applyFill="1" applyBorder="1" applyAlignment="1">
      <alignment wrapText="1"/>
    </xf>
    <xf numFmtId="0" fontId="8" fillId="8" borderId="6" xfId="0" applyFont="1" applyFill="1" applyBorder="1" applyAlignment="1">
      <alignment wrapText="1"/>
    </xf>
    <xf numFmtId="0" fontId="8" fillId="8" borderId="1" xfId="0" applyFont="1" applyFill="1" applyBorder="1"/>
    <xf numFmtId="3" fontId="8" fillId="8" borderId="7" xfId="0" applyNumberFormat="1" applyFont="1" applyFill="1" applyBorder="1"/>
    <xf numFmtId="0" fontId="8" fillId="8" borderId="8" xfId="0" applyFont="1" applyFill="1" applyBorder="1" applyAlignment="1">
      <alignment wrapText="1"/>
    </xf>
    <xf numFmtId="0" fontId="8" fillId="8" borderId="7" xfId="0" applyFont="1" applyFill="1" applyBorder="1"/>
    <xf numFmtId="0" fontId="8" fillId="8" borderId="9" xfId="0" applyFont="1" applyFill="1" applyBorder="1"/>
    <xf numFmtId="0" fontId="8" fillId="8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3" fontId="8" fillId="8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8" borderId="2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left"/>
    </xf>
    <xf numFmtId="3" fontId="8" fillId="8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8" borderId="1" xfId="0" applyNumberFormat="1" applyFont="1" applyFill="1" applyBorder="1" applyAlignment="1" applyProtection="1">
      <alignment wrapText="1"/>
      <protection locked="0"/>
    </xf>
    <xf numFmtId="3" fontId="8" fillId="8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64" fontId="8" fillId="8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2" fillId="6" borderId="7" xfId="1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2" fillId="7" borderId="9" xfId="1" applyFont="1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8" borderId="2" xfId="0" applyFont="1" applyFill="1" applyBorder="1" applyAlignment="1">
      <alignment horizontal="left" wrapText="1"/>
    </xf>
    <xf numFmtId="0" fontId="8" fillId="8" borderId="11" xfId="0" applyFont="1" applyFill="1" applyBorder="1" applyAlignment="1">
      <alignment horizontal="left" wrapText="1"/>
    </xf>
    <xf numFmtId="0" fontId="8" fillId="8" borderId="3" xfId="0" applyFont="1" applyFill="1" applyBorder="1" applyAlignment="1">
      <alignment horizontal="left" wrapText="1"/>
    </xf>
    <xf numFmtId="0" fontId="8" fillId="8" borderId="2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left"/>
    </xf>
    <xf numFmtId="0" fontId="8" fillId="8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33" t="s">
        <v>5</v>
      </c>
      <c r="E6" s="33"/>
      <c r="F6" s="33"/>
      <c r="G6" s="33"/>
      <c r="H6" s="4"/>
      <c r="I6" s="1"/>
    </row>
    <row r="7" spans="1:9" ht="15" customHeight="1" x14ac:dyDescent="0.25">
      <c r="A7" s="1"/>
      <c r="B7" s="1"/>
      <c r="C7" s="4"/>
      <c r="D7" s="33"/>
      <c r="E7" s="33"/>
      <c r="F7" s="33"/>
      <c r="G7" s="33"/>
      <c r="H7" s="4"/>
      <c r="I7" s="1"/>
    </row>
    <row r="8" spans="1:9" ht="15.75" x14ac:dyDescent="0.25">
      <c r="A8" s="1"/>
      <c r="B8" s="1"/>
      <c r="C8" s="5"/>
      <c r="D8" s="35" t="s">
        <v>45</v>
      </c>
      <c r="E8" s="35"/>
      <c r="F8" s="35"/>
      <c r="G8" s="35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34" t="s">
        <v>6</v>
      </c>
      <c r="E11" s="34"/>
      <c r="F11" s="34"/>
      <c r="G11" s="34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7</v>
      </c>
      <c r="D13" s="48" t="s">
        <v>17</v>
      </c>
      <c r="E13" s="49"/>
      <c r="F13" s="49"/>
      <c r="G13" s="50"/>
      <c r="H13" s="1"/>
      <c r="I13" s="1"/>
    </row>
    <row r="14" spans="1:9" x14ac:dyDescent="0.25">
      <c r="A14" s="1"/>
      <c r="B14" s="1"/>
      <c r="C14" s="3" t="s">
        <v>8</v>
      </c>
      <c r="D14" s="36" t="s">
        <v>14</v>
      </c>
      <c r="E14" s="37"/>
      <c r="F14" s="37"/>
      <c r="G14" s="38"/>
      <c r="H14" s="1"/>
      <c r="I14" s="1"/>
    </row>
    <row r="15" spans="1:9" x14ac:dyDescent="0.25">
      <c r="A15" s="1"/>
      <c r="B15" s="1"/>
      <c r="C15" s="3" t="s">
        <v>9</v>
      </c>
      <c r="D15" s="36" t="s">
        <v>15</v>
      </c>
      <c r="E15" s="37"/>
      <c r="F15" s="37"/>
      <c r="G15" s="38"/>
      <c r="H15" s="1"/>
      <c r="I15" s="1"/>
    </row>
    <row r="16" spans="1:9" x14ac:dyDescent="0.25">
      <c r="A16" s="1"/>
      <c r="B16" s="1"/>
      <c r="C16" s="3" t="s">
        <v>10</v>
      </c>
      <c r="D16" s="36" t="s">
        <v>16</v>
      </c>
      <c r="E16" s="37"/>
      <c r="F16" s="37"/>
      <c r="G16" s="38"/>
      <c r="H16" s="1"/>
      <c r="I16" s="1"/>
    </row>
    <row r="17" spans="1:9" x14ac:dyDescent="0.25">
      <c r="A17" s="1"/>
      <c r="B17" s="1"/>
      <c r="C17" s="3" t="s">
        <v>11</v>
      </c>
      <c r="D17" s="39" t="s">
        <v>18</v>
      </c>
      <c r="E17" s="40"/>
      <c r="F17" s="40"/>
      <c r="G17" s="41"/>
      <c r="H17" s="1"/>
      <c r="I17" s="1"/>
    </row>
    <row r="18" spans="1:9" x14ac:dyDescent="0.25">
      <c r="A18" s="1"/>
      <c r="B18" s="1"/>
      <c r="C18" s="3" t="s">
        <v>12</v>
      </c>
      <c r="D18" s="42" t="s">
        <v>19</v>
      </c>
      <c r="E18" s="43"/>
      <c r="F18" s="43"/>
      <c r="G18" s="44"/>
      <c r="H18" s="1"/>
      <c r="I18" s="1"/>
    </row>
    <row r="19" spans="1:9" x14ac:dyDescent="0.25">
      <c r="A19" s="1"/>
      <c r="B19" s="1"/>
      <c r="C19" s="3" t="s">
        <v>13</v>
      </c>
      <c r="D19" s="45" t="s">
        <v>21</v>
      </c>
      <c r="E19" s="46"/>
      <c r="F19" s="46"/>
      <c r="G19" s="47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0">
    <mergeCell ref="D18:G18"/>
    <mergeCell ref="D19:G19"/>
    <mergeCell ref="D13:G13"/>
    <mergeCell ref="D14:G14"/>
    <mergeCell ref="D15:G15"/>
    <mergeCell ref="D6:G7"/>
    <mergeCell ref="D11:G11"/>
    <mergeCell ref="D8:G8"/>
    <mergeCell ref="D16:G16"/>
    <mergeCell ref="D17:G17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6"/>
  <sheetViews>
    <sheetView tabSelected="1"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855468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54" t="s">
        <v>48</v>
      </c>
      <c r="C3" s="54"/>
      <c r="D3" s="54"/>
      <c r="E3" s="54"/>
      <c r="F3" s="54"/>
      <c r="G3" s="54"/>
      <c r="H3" s="54"/>
      <c r="I3" s="1"/>
    </row>
    <row r="4" spans="1:9" ht="15" customHeight="1" x14ac:dyDescent="0.25">
      <c r="A4" s="1"/>
      <c r="B4" s="54"/>
      <c r="C4" s="54"/>
      <c r="D4" s="54"/>
      <c r="E4" s="54"/>
      <c r="F4" s="54"/>
      <c r="G4" s="54"/>
      <c r="H4" s="5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51" t="s">
        <v>43</v>
      </c>
      <c r="C8" s="52"/>
      <c r="D8" s="52"/>
      <c r="E8" s="52"/>
      <c r="F8" s="52"/>
      <c r="G8" s="52"/>
      <c r="H8" s="53"/>
      <c r="I8" s="1"/>
    </row>
    <row r="9" spans="1:9" ht="30" customHeight="1" x14ac:dyDescent="0.25">
      <c r="A9" s="1"/>
      <c r="B9" s="55" t="s">
        <v>20</v>
      </c>
      <c r="C9" s="56"/>
      <c r="D9" s="57"/>
      <c r="E9" s="25">
        <f>'Fane 3. Grundlag'!G12</f>
        <v>3450192.5128372256</v>
      </c>
      <c r="F9" s="7" t="s">
        <v>0</v>
      </c>
      <c r="G9" s="8"/>
      <c r="H9" s="9"/>
      <c r="I9" s="1"/>
    </row>
    <row r="10" spans="1:9" x14ac:dyDescent="0.25">
      <c r="A10" s="1"/>
      <c r="B10" s="61" t="s">
        <v>35</v>
      </c>
      <c r="C10" s="59"/>
      <c r="D10" s="60"/>
      <c r="E10" s="18">
        <f>'Fane 3. Grundlag'!G11</f>
        <v>1425435.9104120121</v>
      </c>
      <c r="F10" s="7" t="s">
        <v>0</v>
      </c>
      <c r="G10" s="11"/>
      <c r="H10" s="12"/>
      <c r="I10" s="1"/>
    </row>
    <row r="11" spans="1:9" x14ac:dyDescent="0.25">
      <c r="A11" s="1"/>
      <c r="B11" s="58" t="s">
        <v>19</v>
      </c>
      <c r="C11" s="59"/>
      <c r="D11" s="60"/>
      <c r="E11" s="18">
        <f>'Fane 4. Generelt eff.krav'!G11</f>
        <v>34420.862241228628</v>
      </c>
      <c r="F11" s="7" t="s">
        <v>0</v>
      </c>
      <c r="G11" s="14"/>
      <c r="H11" s="15"/>
      <c r="I11" s="1"/>
    </row>
    <row r="12" spans="1:9" x14ac:dyDescent="0.25">
      <c r="A12" s="1"/>
      <c r="B12" s="62" t="s">
        <v>26</v>
      </c>
      <c r="C12" s="63"/>
      <c r="D12" s="64"/>
      <c r="E12" s="26">
        <f>$E$9-$E$11</f>
        <v>3415771.650595997</v>
      </c>
      <c r="F12" s="16" t="s">
        <v>0</v>
      </c>
      <c r="G12" s="26">
        <f>E12</f>
        <v>3415771.650595997</v>
      </c>
      <c r="H12" s="16" t="s">
        <v>0</v>
      </c>
      <c r="I12" s="1"/>
    </row>
    <row r="13" spans="1:9" x14ac:dyDescent="0.25">
      <c r="A13" s="1"/>
      <c r="B13" s="51" t="s">
        <v>21</v>
      </c>
      <c r="C13" s="52"/>
      <c r="D13" s="52"/>
      <c r="E13" s="52"/>
      <c r="F13" s="52"/>
      <c r="G13" s="52"/>
      <c r="H13" s="53"/>
      <c r="I13" s="1"/>
    </row>
    <row r="14" spans="1:9" x14ac:dyDescent="0.25">
      <c r="A14" s="1"/>
      <c r="B14" s="65" t="s">
        <v>42</v>
      </c>
      <c r="C14" s="66"/>
      <c r="D14" s="67"/>
      <c r="E14" s="26">
        <f>'Fane 5. Hist. over el. underdæk'!G12</f>
        <v>0</v>
      </c>
      <c r="F14" s="16" t="s">
        <v>0</v>
      </c>
      <c r="G14" s="26">
        <f>E14</f>
        <v>0</v>
      </c>
      <c r="H14" s="16" t="s">
        <v>0</v>
      </c>
      <c r="I14" s="1"/>
    </row>
    <row r="15" spans="1:9" x14ac:dyDescent="0.25">
      <c r="A15" s="1"/>
      <c r="B15" s="51" t="s">
        <v>22</v>
      </c>
      <c r="C15" s="52"/>
      <c r="D15" s="52"/>
      <c r="E15" s="52"/>
      <c r="F15" s="53"/>
      <c r="G15" s="27">
        <f>G12+G14</f>
        <v>3415771.650595997</v>
      </c>
      <c r="H15" s="17" t="s">
        <v>0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</sheetData>
  <sheetProtection password="C6BD" sheet="1" objects="1" scenarios="1"/>
  <mergeCells count="9">
    <mergeCell ref="B8:H8"/>
    <mergeCell ref="B15:F15"/>
    <mergeCell ref="B3:H4"/>
    <mergeCell ref="B9:D9"/>
    <mergeCell ref="B11:D11"/>
    <mergeCell ref="B10:D10"/>
    <mergeCell ref="B12:D12"/>
    <mergeCell ref="B14:D14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54" t="s">
        <v>4</v>
      </c>
      <c r="C3" s="54"/>
      <c r="D3" s="54"/>
      <c r="E3" s="54"/>
      <c r="F3" s="54"/>
      <c r="G3" s="54"/>
      <c r="H3" s="54"/>
      <c r="I3" s="1"/>
    </row>
    <row r="4" spans="1:9" ht="15" customHeight="1" x14ac:dyDescent="0.25">
      <c r="A4" s="1"/>
      <c r="B4" s="54"/>
      <c r="C4" s="54"/>
      <c r="D4" s="54"/>
      <c r="E4" s="54"/>
      <c r="F4" s="54"/>
      <c r="G4" s="54"/>
      <c r="H4" s="5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51" t="s">
        <v>43</v>
      </c>
      <c r="C8" s="52"/>
      <c r="D8" s="52"/>
      <c r="E8" s="52"/>
      <c r="F8" s="52"/>
      <c r="G8" s="52"/>
      <c r="H8" s="53"/>
      <c r="I8" s="1"/>
    </row>
    <row r="9" spans="1:9" x14ac:dyDescent="0.25">
      <c r="A9" s="1"/>
      <c r="B9" s="55" t="s">
        <v>23</v>
      </c>
      <c r="C9" s="56"/>
      <c r="D9" s="57"/>
      <c r="E9" s="28">
        <f>'Fane 2.1. Økonomisk ramme 2017'!$E$9-'Fane 2.1. Økonomisk ramme 2017'!$E$11</f>
        <v>3415771.650595997</v>
      </c>
      <c r="F9" s="7" t="s">
        <v>0</v>
      </c>
      <c r="G9" s="8"/>
      <c r="H9" s="9"/>
      <c r="I9" s="1"/>
    </row>
    <row r="10" spans="1:9" x14ac:dyDescent="0.25">
      <c r="A10" s="1"/>
      <c r="B10" s="61" t="s">
        <v>35</v>
      </c>
      <c r="C10" s="59"/>
      <c r="D10" s="60"/>
      <c r="E10" s="29">
        <f>'Fane 2.1. Økonomisk ramme 2017'!$E$10</f>
        <v>1425435.9104120121</v>
      </c>
      <c r="F10" s="7" t="s">
        <v>0</v>
      </c>
      <c r="G10" s="11"/>
      <c r="H10" s="12"/>
      <c r="I10" s="1"/>
    </row>
    <row r="11" spans="1:9" x14ac:dyDescent="0.25">
      <c r="A11" s="1"/>
      <c r="B11" s="58" t="s">
        <v>24</v>
      </c>
      <c r="C11" s="59"/>
      <c r="D11" s="60"/>
      <c r="E11" s="29">
        <f>$E$9*0.0127</f>
        <v>43380.299962569159</v>
      </c>
      <c r="F11" s="7" t="s">
        <v>0</v>
      </c>
      <c r="G11" s="13"/>
      <c r="H11" s="12"/>
      <c r="I11" s="1"/>
    </row>
    <row r="12" spans="1:9" x14ac:dyDescent="0.25">
      <c r="A12" s="1"/>
      <c r="B12" s="22" t="s">
        <v>19</v>
      </c>
      <c r="C12" s="23"/>
      <c r="D12" s="24"/>
      <c r="E12" s="29">
        <f>($E$9-$E$10)*1.0127*0.017</f>
        <v>34265.421069433469</v>
      </c>
      <c r="F12" s="7" t="s">
        <v>0</v>
      </c>
      <c r="G12" s="14"/>
      <c r="H12" s="15"/>
      <c r="I12" s="1"/>
    </row>
    <row r="13" spans="1:9" x14ac:dyDescent="0.25">
      <c r="A13" s="1"/>
      <c r="B13" s="62" t="s">
        <v>26</v>
      </c>
      <c r="C13" s="63"/>
      <c r="D13" s="64"/>
      <c r="E13" s="26">
        <f>$E$9+$E$11-$E$12</f>
        <v>3424886.5294891326</v>
      </c>
      <c r="F13" s="16" t="s">
        <v>0</v>
      </c>
      <c r="G13" s="26">
        <f>E13</f>
        <v>3424886.5294891326</v>
      </c>
      <c r="H13" s="16" t="s">
        <v>0</v>
      </c>
      <c r="I13" s="1"/>
    </row>
    <row r="14" spans="1:9" x14ac:dyDescent="0.25">
      <c r="A14" s="1"/>
      <c r="B14" s="51" t="s">
        <v>21</v>
      </c>
      <c r="C14" s="52"/>
      <c r="D14" s="52"/>
      <c r="E14" s="52"/>
      <c r="F14" s="52"/>
      <c r="G14" s="52"/>
      <c r="H14" s="53"/>
      <c r="I14" s="1"/>
    </row>
    <row r="15" spans="1:9" ht="15" customHeight="1" x14ac:dyDescent="0.25">
      <c r="A15" s="1"/>
      <c r="B15" s="65" t="s">
        <v>42</v>
      </c>
      <c r="C15" s="66"/>
      <c r="D15" s="67"/>
      <c r="E15" s="30">
        <f>IF('Fane 5. Hist. over el. underdæk'!$G$11&gt;1,'Fane 5. Hist. over el. underdæk'!$G$12,0)</f>
        <v>0</v>
      </c>
      <c r="F15" s="16" t="s">
        <v>0</v>
      </c>
      <c r="G15" s="26">
        <f>E15</f>
        <v>0</v>
      </c>
      <c r="H15" s="16" t="s">
        <v>0</v>
      </c>
      <c r="I15" s="1"/>
    </row>
    <row r="16" spans="1:9" x14ac:dyDescent="0.25">
      <c r="A16" s="1"/>
      <c r="B16" s="51" t="s">
        <v>25</v>
      </c>
      <c r="C16" s="52"/>
      <c r="D16" s="52"/>
      <c r="E16" s="52"/>
      <c r="F16" s="53"/>
      <c r="G16" s="27">
        <f>G13+G15</f>
        <v>3424886.5294891326</v>
      </c>
      <c r="H16" s="17" t="s">
        <v>0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54" t="s">
        <v>3</v>
      </c>
      <c r="C3" s="54"/>
      <c r="D3" s="54"/>
      <c r="E3" s="54"/>
      <c r="F3" s="54"/>
      <c r="G3" s="54"/>
      <c r="H3" s="54"/>
      <c r="I3" s="1"/>
    </row>
    <row r="4" spans="1:9" ht="15" customHeight="1" x14ac:dyDescent="0.25">
      <c r="A4" s="1"/>
      <c r="B4" s="54"/>
      <c r="C4" s="54"/>
      <c r="D4" s="54"/>
      <c r="E4" s="54"/>
      <c r="F4" s="54"/>
      <c r="G4" s="54"/>
      <c r="H4" s="5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51" t="s">
        <v>43</v>
      </c>
      <c r="C8" s="52"/>
      <c r="D8" s="52"/>
      <c r="E8" s="52"/>
      <c r="F8" s="52"/>
      <c r="G8" s="52"/>
      <c r="H8" s="53"/>
      <c r="I8" s="1"/>
    </row>
    <row r="9" spans="1:9" x14ac:dyDescent="0.25">
      <c r="A9" s="1"/>
      <c r="B9" s="55" t="s">
        <v>27</v>
      </c>
      <c r="C9" s="56"/>
      <c r="D9" s="57"/>
      <c r="E9" s="28">
        <f>'Fane 2.2. Økonomisk ramme 2018'!$E$9*1.0127-'Fane 2.2. Økonomisk ramme 2018'!$E$12</f>
        <v>3424886.5294891326</v>
      </c>
      <c r="F9" s="7" t="s">
        <v>0</v>
      </c>
      <c r="G9" s="8"/>
      <c r="H9" s="9"/>
      <c r="I9" s="1"/>
    </row>
    <row r="10" spans="1:9" x14ac:dyDescent="0.25">
      <c r="A10" s="1"/>
      <c r="B10" s="61" t="s">
        <v>35</v>
      </c>
      <c r="C10" s="59"/>
      <c r="D10" s="60"/>
      <c r="E10" s="29">
        <f>'Fane 2.2. Økonomisk ramme 2018'!$E$10*1.0127</f>
        <v>1443538.9464742446</v>
      </c>
      <c r="F10" s="7" t="s">
        <v>0</v>
      </c>
      <c r="G10" s="11"/>
      <c r="H10" s="12"/>
      <c r="I10" s="1"/>
    </row>
    <row r="11" spans="1:9" x14ac:dyDescent="0.25">
      <c r="A11" s="1"/>
      <c r="B11" s="58" t="s">
        <v>24</v>
      </c>
      <c r="C11" s="59"/>
      <c r="D11" s="60"/>
      <c r="E11" s="29">
        <f>$E$9*0.0127</f>
        <v>43496.058924511985</v>
      </c>
      <c r="F11" s="7" t="s">
        <v>0</v>
      </c>
      <c r="G11" s="13"/>
      <c r="H11" s="12"/>
      <c r="I11" s="1"/>
    </row>
    <row r="12" spans="1:9" x14ac:dyDescent="0.25">
      <c r="A12" s="1"/>
      <c r="B12" s="22" t="s">
        <v>19</v>
      </c>
      <c r="C12" s="23"/>
      <c r="D12" s="24"/>
      <c r="E12" s="29">
        <f>($E$9-$E$10)*1.0127*0.017</f>
        <v>34110.68185442601</v>
      </c>
      <c r="F12" s="7" t="s">
        <v>0</v>
      </c>
      <c r="G12" s="14"/>
      <c r="H12" s="15"/>
      <c r="I12" s="1"/>
    </row>
    <row r="13" spans="1:9" x14ac:dyDescent="0.25">
      <c r="A13" s="1"/>
      <c r="B13" s="62" t="s">
        <v>26</v>
      </c>
      <c r="C13" s="63"/>
      <c r="D13" s="64"/>
      <c r="E13" s="26">
        <f>$E$9+$E$11-$E$12</f>
        <v>3434271.9065592187</v>
      </c>
      <c r="F13" s="16" t="s">
        <v>0</v>
      </c>
      <c r="G13" s="26">
        <f>E13</f>
        <v>3434271.9065592187</v>
      </c>
      <c r="H13" s="16" t="s">
        <v>0</v>
      </c>
      <c r="I13" s="1"/>
    </row>
    <row r="14" spans="1:9" x14ac:dyDescent="0.25">
      <c r="A14" s="1"/>
      <c r="B14" s="51" t="s">
        <v>21</v>
      </c>
      <c r="C14" s="52"/>
      <c r="D14" s="52"/>
      <c r="E14" s="52"/>
      <c r="F14" s="52"/>
      <c r="G14" s="52"/>
      <c r="H14" s="53"/>
      <c r="I14" s="1"/>
    </row>
    <row r="15" spans="1:9" ht="15" customHeight="1" x14ac:dyDescent="0.25">
      <c r="A15" s="1"/>
      <c r="B15" s="65" t="s">
        <v>42</v>
      </c>
      <c r="C15" s="66"/>
      <c r="D15" s="67"/>
      <c r="E15" s="30">
        <f>IF('Fane 5. Hist. over el. underdæk'!$G$11&gt;2,'Fane 5. Hist. over el. underdæk'!$G$12,0)</f>
        <v>0</v>
      </c>
      <c r="F15" s="16" t="s">
        <v>0</v>
      </c>
      <c r="G15" s="26">
        <f>E15</f>
        <v>0</v>
      </c>
      <c r="H15" s="16" t="s">
        <v>0</v>
      </c>
      <c r="I15" s="1"/>
    </row>
    <row r="16" spans="1:9" x14ac:dyDescent="0.25">
      <c r="A16" s="1"/>
      <c r="B16" s="51" t="s">
        <v>28</v>
      </c>
      <c r="C16" s="52"/>
      <c r="D16" s="52"/>
      <c r="E16" s="52"/>
      <c r="F16" s="53"/>
      <c r="G16" s="27">
        <f>G13+G15</f>
        <v>3434271.9065592187</v>
      </c>
      <c r="H16" s="17" t="s">
        <v>0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54" t="s">
        <v>2</v>
      </c>
      <c r="C3" s="54"/>
      <c r="D3" s="54"/>
      <c r="E3" s="54"/>
      <c r="F3" s="54"/>
      <c r="G3" s="54"/>
      <c r="H3" s="54"/>
      <c r="I3" s="1"/>
    </row>
    <row r="4" spans="1:9" ht="15" customHeight="1" x14ac:dyDescent="0.25">
      <c r="A4" s="1"/>
      <c r="B4" s="54"/>
      <c r="C4" s="54"/>
      <c r="D4" s="54"/>
      <c r="E4" s="54"/>
      <c r="F4" s="54"/>
      <c r="G4" s="54"/>
      <c r="H4" s="5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51" t="s">
        <v>43</v>
      </c>
      <c r="C8" s="52"/>
      <c r="D8" s="52"/>
      <c r="E8" s="52"/>
      <c r="F8" s="52"/>
      <c r="G8" s="52"/>
      <c r="H8" s="53"/>
      <c r="I8" s="1"/>
    </row>
    <row r="9" spans="1:9" x14ac:dyDescent="0.25">
      <c r="A9" s="1"/>
      <c r="B9" s="55" t="s">
        <v>29</v>
      </c>
      <c r="C9" s="56"/>
      <c r="D9" s="57"/>
      <c r="E9" s="28">
        <f>'Fane 2.3. Økonomisk ramme 2019'!$E$9*1.0127-'Fane 2.3. Økonomisk ramme 2019'!$E$12</f>
        <v>3434271.9065592182</v>
      </c>
      <c r="F9" s="7" t="s">
        <v>0</v>
      </c>
      <c r="G9" s="8"/>
      <c r="H9" s="9"/>
      <c r="I9" s="1"/>
    </row>
    <row r="10" spans="1:9" x14ac:dyDescent="0.25">
      <c r="A10" s="1"/>
      <c r="B10" s="61" t="s">
        <v>35</v>
      </c>
      <c r="C10" s="59"/>
      <c r="D10" s="60"/>
      <c r="E10" s="29">
        <f>'Fane 2.3. Økonomisk ramme 2019'!$E$10*1.0127</f>
        <v>1461871.8910944674</v>
      </c>
      <c r="F10" s="7" t="s">
        <v>0</v>
      </c>
      <c r="G10" s="11"/>
      <c r="H10" s="12"/>
      <c r="I10" s="1"/>
    </row>
    <row r="11" spans="1:9" x14ac:dyDescent="0.25">
      <c r="A11" s="1"/>
      <c r="B11" s="58" t="s">
        <v>24</v>
      </c>
      <c r="C11" s="59"/>
      <c r="D11" s="60"/>
      <c r="E11" s="29">
        <f>$E$9*0.0127</f>
        <v>43615.253213302072</v>
      </c>
      <c r="F11" s="7" t="s">
        <v>0</v>
      </c>
      <c r="G11" s="13"/>
      <c r="H11" s="12"/>
      <c r="I11" s="1"/>
    </row>
    <row r="12" spans="1:9" x14ac:dyDescent="0.25">
      <c r="A12" s="1"/>
      <c r="B12" s="22" t="s">
        <v>19</v>
      </c>
      <c r="C12" s="23"/>
      <c r="D12" s="24"/>
      <c r="E12" s="29">
        <f>($E$9-$E$10)*1.0127*0.017</f>
        <v>33956.641426239607</v>
      </c>
      <c r="F12" s="7" t="s">
        <v>0</v>
      </c>
      <c r="G12" s="14"/>
      <c r="H12" s="15"/>
      <c r="I12" s="1"/>
    </row>
    <row r="13" spans="1:9" x14ac:dyDescent="0.25">
      <c r="A13" s="1"/>
      <c r="B13" s="62" t="s">
        <v>26</v>
      </c>
      <c r="C13" s="63"/>
      <c r="D13" s="64"/>
      <c r="E13" s="26">
        <f>$E$9+$E$11-$E$12</f>
        <v>3443930.5183462808</v>
      </c>
      <c r="F13" s="16" t="s">
        <v>0</v>
      </c>
      <c r="G13" s="26">
        <f>E13</f>
        <v>3443930.5183462808</v>
      </c>
      <c r="H13" s="16" t="s">
        <v>0</v>
      </c>
      <c r="I13" s="1"/>
    </row>
    <row r="14" spans="1:9" x14ac:dyDescent="0.25">
      <c r="A14" s="1"/>
      <c r="B14" s="51" t="s">
        <v>21</v>
      </c>
      <c r="C14" s="52"/>
      <c r="D14" s="52"/>
      <c r="E14" s="52"/>
      <c r="F14" s="52"/>
      <c r="G14" s="52"/>
      <c r="H14" s="53"/>
      <c r="I14" s="1"/>
    </row>
    <row r="15" spans="1:9" ht="15" customHeight="1" x14ac:dyDescent="0.25">
      <c r="A15" s="1"/>
      <c r="B15" s="65" t="s">
        <v>42</v>
      </c>
      <c r="C15" s="66"/>
      <c r="D15" s="67"/>
      <c r="E15" s="30">
        <f>IF('Fane 5. Hist. over el. underdæk'!$G$11&gt;3,'Fane 5. Hist. over el. underdæk'!$G$12,0)</f>
        <v>0</v>
      </c>
      <c r="F15" s="16" t="s">
        <v>0</v>
      </c>
      <c r="G15" s="26">
        <f>E15</f>
        <v>0</v>
      </c>
      <c r="H15" s="16" t="s">
        <v>0</v>
      </c>
      <c r="I15" s="1"/>
    </row>
    <row r="16" spans="1:9" x14ac:dyDescent="0.25">
      <c r="A16" s="1"/>
      <c r="B16" s="51" t="s">
        <v>30</v>
      </c>
      <c r="C16" s="52"/>
      <c r="D16" s="52"/>
      <c r="E16" s="52"/>
      <c r="F16" s="53"/>
      <c r="G16" s="27">
        <f>G13+G15</f>
        <v>3443930.5183462808</v>
      </c>
      <c r="H16" s="17" t="s">
        <v>0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54" t="s">
        <v>1</v>
      </c>
      <c r="C3" s="54"/>
      <c r="D3" s="54"/>
      <c r="E3" s="54"/>
      <c r="F3" s="54"/>
      <c r="G3" s="54"/>
      <c r="H3" s="54"/>
      <c r="I3" s="1"/>
    </row>
    <row r="4" spans="1:9" ht="15" customHeight="1" x14ac:dyDescent="0.25">
      <c r="A4" s="1"/>
      <c r="B4" s="54"/>
      <c r="C4" s="54"/>
      <c r="D4" s="54"/>
      <c r="E4" s="54"/>
      <c r="F4" s="54"/>
      <c r="G4" s="54"/>
      <c r="H4" s="5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51" t="s">
        <v>31</v>
      </c>
      <c r="C8" s="52"/>
      <c r="D8" s="52"/>
      <c r="E8" s="52"/>
      <c r="F8" s="52"/>
      <c r="G8" s="52"/>
      <c r="H8" s="53"/>
      <c r="I8" s="1"/>
    </row>
    <row r="9" spans="1:9" x14ac:dyDescent="0.25">
      <c r="A9" s="1"/>
      <c r="B9" s="58" t="s">
        <v>36</v>
      </c>
      <c r="C9" s="59"/>
      <c r="D9" s="59"/>
      <c r="E9" s="59"/>
      <c r="F9" s="60"/>
      <c r="G9" s="29">
        <v>1039877.8444014302</v>
      </c>
      <c r="H9" s="10" t="s">
        <v>0</v>
      </c>
      <c r="I9" s="1"/>
    </row>
    <row r="10" spans="1:9" x14ac:dyDescent="0.25">
      <c r="A10" s="1"/>
      <c r="B10" s="58" t="s">
        <v>37</v>
      </c>
      <c r="C10" s="59"/>
      <c r="D10" s="59"/>
      <c r="E10" s="59"/>
      <c r="F10" s="60"/>
      <c r="G10" s="29">
        <v>984878.7580237831</v>
      </c>
      <c r="H10" s="10" t="s">
        <v>0</v>
      </c>
      <c r="I10" s="1"/>
    </row>
    <row r="11" spans="1:9" x14ac:dyDescent="0.25">
      <c r="A11" s="1"/>
      <c r="B11" s="58" t="s">
        <v>38</v>
      </c>
      <c r="C11" s="59"/>
      <c r="D11" s="59"/>
      <c r="E11" s="59"/>
      <c r="F11" s="60"/>
      <c r="G11" s="29">
        <v>1425435.9104120121</v>
      </c>
      <c r="H11" s="10" t="s">
        <v>0</v>
      </c>
      <c r="I11" s="1"/>
    </row>
    <row r="12" spans="1:9" x14ac:dyDescent="0.25">
      <c r="A12" s="1"/>
      <c r="B12" s="51" t="s">
        <v>31</v>
      </c>
      <c r="C12" s="52"/>
      <c r="D12" s="52"/>
      <c r="E12" s="52"/>
      <c r="F12" s="53"/>
      <c r="G12" s="27">
        <f>SUM(G9:G11)</f>
        <v>3450192.5128372256</v>
      </c>
      <c r="H12" s="17" t="s">
        <v>0</v>
      </c>
      <c r="I12" s="1"/>
    </row>
    <row r="13" spans="1:9" x14ac:dyDescent="0.25">
      <c r="A13" s="1"/>
      <c r="B13" s="19"/>
      <c r="C13" s="19"/>
      <c r="D13" s="19"/>
      <c r="E13" s="19"/>
      <c r="F13" s="19"/>
      <c r="G13" s="19"/>
      <c r="H13" s="19"/>
      <c r="I13" s="1"/>
    </row>
    <row r="14" spans="1:9" x14ac:dyDescent="0.25">
      <c r="A14" s="1"/>
      <c r="B14" s="20" t="s">
        <v>39</v>
      </c>
      <c r="C14" s="19"/>
      <c r="D14" s="19"/>
      <c r="E14" s="19"/>
      <c r="F14" s="19"/>
      <c r="G14" s="19"/>
      <c r="H14" s="19"/>
      <c r="I14" s="1"/>
    </row>
    <row r="15" spans="1:9" x14ac:dyDescent="0.25">
      <c r="A15" s="1"/>
      <c r="B15" s="19"/>
      <c r="C15" s="19"/>
      <c r="D15" s="19"/>
      <c r="E15" s="19"/>
      <c r="F15" s="19"/>
      <c r="G15" s="19"/>
      <c r="H15" s="19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54" t="s">
        <v>46</v>
      </c>
      <c r="C3" s="54"/>
      <c r="D3" s="54"/>
      <c r="E3" s="54"/>
      <c r="F3" s="54"/>
      <c r="G3" s="54"/>
      <c r="H3" s="54"/>
      <c r="I3" s="1"/>
    </row>
    <row r="4" spans="1:9" ht="15" customHeight="1" x14ac:dyDescent="0.25">
      <c r="A4" s="1"/>
      <c r="B4" s="54"/>
      <c r="C4" s="54"/>
      <c r="D4" s="54"/>
      <c r="E4" s="54"/>
      <c r="F4" s="54"/>
      <c r="G4" s="54"/>
      <c r="H4" s="5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51" t="s">
        <v>40</v>
      </c>
      <c r="C8" s="52"/>
      <c r="D8" s="52"/>
      <c r="E8" s="52"/>
      <c r="F8" s="52"/>
      <c r="G8" s="52"/>
      <c r="H8" s="53"/>
      <c r="I8" s="1"/>
    </row>
    <row r="9" spans="1:9" x14ac:dyDescent="0.25">
      <c r="A9" s="1"/>
      <c r="B9" s="58" t="s">
        <v>44</v>
      </c>
      <c r="C9" s="59"/>
      <c r="D9" s="59"/>
      <c r="E9" s="59"/>
      <c r="F9" s="60"/>
      <c r="G9" s="18">
        <f>'Fane 3. Grundlag'!G12-'Fane 3. Grundlag'!G11</f>
        <v>2024756.6024252134</v>
      </c>
      <c r="H9" s="10" t="s">
        <v>0</v>
      </c>
      <c r="I9" s="1"/>
    </row>
    <row r="10" spans="1:9" x14ac:dyDescent="0.25">
      <c r="A10" s="1"/>
      <c r="B10" s="58" t="s">
        <v>19</v>
      </c>
      <c r="C10" s="59"/>
      <c r="D10" s="59"/>
      <c r="E10" s="59"/>
      <c r="F10" s="60"/>
      <c r="G10" s="32">
        <f>1.7</f>
        <v>1.7</v>
      </c>
      <c r="H10" s="10" t="s">
        <v>32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27">
        <f>$G$9*$G$10/100</f>
        <v>34420.862241228628</v>
      </c>
      <c r="H11" s="17" t="s">
        <v>0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49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54" t="s">
        <v>47</v>
      </c>
      <c r="C3" s="54"/>
      <c r="D3" s="54"/>
      <c r="E3" s="54"/>
      <c r="F3" s="54"/>
      <c r="G3" s="54"/>
      <c r="H3" s="54"/>
      <c r="I3" s="1"/>
    </row>
    <row r="4" spans="1:9" ht="15" customHeight="1" x14ac:dyDescent="0.25">
      <c r="A4" s="1"/>
      <c r="B4" s="54"/>
      <c r="C4" s="54"/>
      <c r="D4" s="54"/>
      <c r="E4" s="54"/>
      <c r="F4" s="54"/>
      <c r="G4" s="54"/>
      <c r="H4" s="5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51" t="s">
        <v>41</v>
      </c>
      <c r="C8" s="52"/>
      <c r="D8" s="52"/>
      <c r="E8" s="52"/>
      <c r="F8" s="52"/>
      <c r="G8" s="52"/>
      <c r="H8" s="53"/>
      <c r="I8" s="1"/>
    </row>
    <row r="9" spans="1:9" x14ac:dyDescent="0.25">
      <c r="A9" s="1"/>
      <c r="B9" s="58" t="s">
        <v>49</v>
      </c>
      <c r="C9" s="59"/>
      <c r="D9" s="59"/>
      <c r="E9" s="59"/>
      <c r="F9" s="60"/>
      <c r="G9" s="29">
        <v>0</v>
      </c>
      <c r="H9" s="10" t="s">
        <v>0</v>
      </c>
      <c r="I9" s="1"/>
    </row>
    <row r="10" spans="1:9" x14ac:dyDescent="0.25">
      <c r="A10" s="1"/>
      <c r="B10" s="68" t="s">
        <v>34</v>
      </c>
      <c r="C10" s="69"/>
      <c r="D10" s="69"/>
      <c r="E10" s="69"/>
      <c r="F10" s="70"/>
      <c r="G10" s="31">
        <v>0</v>
      </c>
      <c r="H10" s="21" t="s">
        <v>0</v>
      </c>
      <c r="I10" s="1"/>
    </row>
    <row r="11" spans="1:9" x14ac:dyDescent="0.25">
      <c r="A11" s="1"/>
      <c r="B11" s="58" t="s">
        <v>50</v>
      </c>
      <c r="C11" s="59"/>
      <c r="D11" s="59"/>
      <c r="E11" s="59"/>
      <c r="F11" s="60"/>
      <c r="G11" s="29">
        <v>0</v>
      </c>
      <c r="H11" s="10" t="s">
        <v>0</v>
      </c>
      <c r="I11" s="1"/>
    </row>
    <row r="12" spans="1:9" x14ac:dyDescent="0.25">
      <c r="A12" s="1"/>
      <c r="B12" s="51" t="s">
        <v>33</v>
      </c>
      <c r="C12" s="52"/>
      <c r="D12" s="52"/>
      <c r="E12" s="52"/>
      <c r="F12" s="53"/>
      <c r="G12" s="27">
        <v>0</v>
      </c>
      <c r="H12" s="17" t="s">
        <v>0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6">
    <mergeCell ref="B3:H4"/>
    <mergeCell ref="B8:H8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2016-12-13T17:50:29Z</dcterms:modified>
</cp:coreProperties>
</file>