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995" yWindow="135" windowWidth="20220" windowHeight="1135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32" i="11" l="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33" i="11"/>
  <c r="F10" i="11"/>
  <c r="F34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13" i="2" l="1"/>
  <c r="G13" i="2" s="1"/>
  <c r="G24" i="2" s="1"/>
  <c r="E9" i="4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<sst xmlns="http://schemas.openxmlformats.org/spreadsheetml/2006/main" count="274" uniqueCount="130">
  <si>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</si>
  <si>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</si>
  <si>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</si>
  <si>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</si>
  <si>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</si>
  <si>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</si>
  <si>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</si>
  <si>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</si>
  <si>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</si>
  <si>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</si>
  <si>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</si>
  <si>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</si>
  <si>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</si>
  <si>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</si>
  <si>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</si>
  <si>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</si>
  <si>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</si>
  <si>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</si>
  <si>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</si>
  <si>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</si>
  <si>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</si>
  <si>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</si>
  <si>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</si>
  <si>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</si>
  <si>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</si>
  <si>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</si>
  <si>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</si>
  <si>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</si>
  <si>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</si>
  <si>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</si>
  <si>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</si>
  <si>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</si>
  <si>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</si>
  <si>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</si>
  <si>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</si>
  <si>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</si>
  <si>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</si>
  <si>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</si>
  <si>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</si>
  <si>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</si>
  <si>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</si>
  <si>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</si>
  <si>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</si>
  <si>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</si>
  <si>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</si>
  <si>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</si>
  <si>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</si>
  <si>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</si>
  <si>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</si>
  <si>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</si>
  <si>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</si>
  <si>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</si>
  <si>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</si>
  <si>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</si>
  <si>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</si>
  <si>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</si>
  <si>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</si>
  <si>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</si>
  <si>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</si>
  <si>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</si>
  <si>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</si>
  <si>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</si>
  <si>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</si>
  <si>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</si>
  <si>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</si>
  <si>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</si>
  <si>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</si>
  <si>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</si>
  <si>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</si>
  <si>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</si>
  <si>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</si>
  <si>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</si>
  <si>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</si>
  <si>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</si>
  <si>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</si>
  <si>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</si>
  <si>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</si>
  <si>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</si>
  <si>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</si>
  <si>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</si>
  <si>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</si>
  <si>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</si>
  <si>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</si>
  <si>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</si>
  <si>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</si>
  <si>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</si>
  <si>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</si>
  <si>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</si>
  <si>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</si>
  <si>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</si>
  <si>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</si>
  <si>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</si>
  <si>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</si>
  <si>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</si>
  <si>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</si>
  <si>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</si>
  <si>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</si>
  <si>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</si>
  <si>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</si>
  <si>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</si>
  <si>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</si>
  <si>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</si>
  <si>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</si>
  <si>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</si>
  <si>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</si>
  <si>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</si>
  <si>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</si>
  <si>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</si>
  <si>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</si>
  <si>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</si>
  <si>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</si>
  <si>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</si>
  <si>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</si>
  <si>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Afregningsmålere, elektroniske ≤ Ø 110mm (Qn 10)</t>
  </si>
  <si>
    <t>Stik på ledningsnet, Konstruktioner</t>
  </si>
  <si>
    <t>Etageareal vandbehandlingsbygning</t>
  </si>
  <si>
    <t>Filteranlæg, åbne filtre, enkelt filtrering, Mek./EL</t>
  </si>
  <si>
    <t>Pumpestation (inkl. evt. hydrofor)/trykforøger, Konstruktioner</t>
  </si>
  <si>
    <t>Boring (inkl. etablering, forerør, filter og prøvepumpning)</t>
  </si>
  <si>
    <t>Udpumpningsanlæg, Freqvensomformer</t>
  </si>
  <si>
    <t>Ø110 mm &lt; Ledningsnet ≤ Ø 250 mm</t>
  </si>
  <si>
    <t>SRO-brønd/kvarterbrønd/sektionsbrønd, Konstruktioner</t>
  </si>
  <si>
    <t>Ø 50mm &lt; Ledningsnet ≤ Ø110 mm</t>
  </si>
  <si>
    <t>Ledningsnet ≤ Ø50 mm</t>
  </si>
  <si>
    <t>Ventiler på Ø 50mm &lt; Ledningsnet ≤ Ø110 mm</t>
  </si>
  <si>
    <t>Ø 250 mm &lt; Ledningsnet ≤ Ø 500mm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</si>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</sst>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62135357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6" t="s">
        <v>49</v>
      </c>
      <c r="C11" s="77"/>
      <c r="D11" s="78"/>
      <c r="E11" s="37">
        <v>20292534</v>
      </c>
      <c r="F11" s="10" t="s">
        <v>4</v>
      </c>
      <c r="G11" s="19"/>
      <c r="H11" s="25"/>
      <c r="I11" s="1"/>
    </row>
    <row r="12" spans="1:9" x14ac:dyDescent="0.25">
      <c r="A12" s="1"/>
      <c r="B12" s="76" t="s">
        <v>50</v>
      </c>
      <c r="C12" s="77"/>
      <c r="D12" s="78"/>
      <c r="E12" s="37">
        <v>5026561</v>
      </c>
      <c r="F12" s="10" t="s">
        <v>4</v>
      </c>
      <c r="G12" s="13"/>
      <c r="H12" s="26"/>
      <c r="I12" s="1"/>
    </row>
    <row r="13" spans="1:9" x14ac:dyDescent="0.25">
      <c r="A13" s="1"/>
      <c r="B13" s="76" t="s">
        <v>51</v>
      </c>
      <c r="C13" s="77"/>
      <c r="D13" s="78"/>
      <c r="E13" s="37">
        <v>345954</v>
      </c>
      <c r="F13" s="10" t="s">
        <v>4</v>
      </c>
      <c r="G13" s="13"/>
      <c r="H13" s="26"/>
      <c r="I13" s="1"/>
    </row>
    <row r="14" spans="1:9" x14ac:dyDescent="0.25">
      <c r="A14" s="1"/>
      <c r="B14" s="76" t="s">
        <v>52</v>
      </c>
      <c r="C14" s="77"/>
      <c r="D14" s="78"/>
      <c r="E14" s="37">
        <v>911260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26576309</v>
      </c>
      <c r="F15" s="16" t="s">
        <v>4</v>
      </c>
      <c r="G15" s="13"/>
      <c r="H15" s="26"/>
      <c r="I15" s="1"/>
    </row>
    <row r="16" spans="1:9" x14ac:dyDescent="0.25">
      <c r="A16" s="1"/>
      <c r="B16" s="76" t="s">
        <v>54</v>
      </c>
      <c r="C16" s="77"/>
      <c r="D16" s="78"/>
      <c r="E16" s="37">
        <v>1749185</v>
      </c>
      <c r="F16" s="10" t="s">
        <v>4</v>
      </c>
      <c r="G16" s="13"/>
      <c r="H16" s="26"/>
      <c r="I16" s="1"/>
    </row>
    <row r="17" spans="1:9" x14ac:dyDescent="0.25">
      <c r="A17" s="1"/>
      <c r="B17" s="76" t="s">
        <v>55</v>
      </c>
      <c r="C17" s="77"/>
      <c r="D17" s="78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6" t="s">
        <v>56</v>
      </c>
      <c r="C18" s="77"/>
      <c r="D18" s="78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1749185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3" t="s">
        <v>58</v>
      </c>
      <c r="C20" s="74"/>
      <c r="D20" s="75"/>
      <c r="E20" s="37">
        <v>-15588313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3" t="s">
        <v>59</v>
      </c>
      <c r="C21" s="74"/>
      <c r="D21" s="75"/>
      <c r="E21" s="37">
        <v>-4442623</v>
      </c>
      <c r="F21" s="10" t="s">
        <v>4</v>
      </c>
      <c r="G21" s="13"/>
      <c r="H21" s="26"/>
      <c r="I21" s="1"/>
    </row>
    <row r="22" spans="1:9" x14ac:dyDescent="0.25">
      <c r="A22" s="1"/>
      <c r="B22" s="76" t="s">
        <v>60</v>
      </c>
      <c r="C22" s="77"/>
      <c r="D22" s="78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6" t="s">
        <v>61</v>
      </c>
      <c r="C23" s="77"/>
      <c r="D23" s="78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3" t="s">
        <v>62</v>
      </c>
      <c r="C24" s="74"/>
      <c r="D24" s="75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3" t="s">
        <v>63</v>
      </c>
      <c r="C25" s="74"/>
      <c r="D25" s="75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3" t="s">
        <v>64</v>
      </c>
      <c r="C26" s="74"/>
      <c r="D26" s="75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-20030936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8294558</v>
      </c>
      <c r="F28" s="16" t="s">
        <v>4</v>
      </c>
      <c r="G28" s="31">
        <f>IF(E28&lt;0,0,-E28)</f>
        <v>-8294558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127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3" t="s">
        <v>128</v>
      </c>
      <c r="C32" s="74"/>
      <c r="D32" s="75"/>
      <c r="E32" s="37">
        <v>53622352.450000003</v>
      </c>
      <c r="F32" s="10" t="s">
        <v>4</v>
      </c>
      <c r="G32" s="19"/>
      <c r="H32" s="25"/>
      <c r="I32" s="1"/>
    </row>
    <row r="33" spans="1:9" x14ac:dyDescent="0.25">
      <c r="A33" s="1"/>
      <c r="B33" s="76" t="s">
        <v>68</v>
      </c>
      <c r="C33" s="77"/>
      <c r="D33" s="78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3" t="s">
        <v>69</v>
      </c>
      <c r="C34" s="74"/>
      <c r="D34" s="75"/>
      <c r="E34" s="37">
        <v>45783.05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53668135.5</v>
      </c>
      <c r="F35" s="16" t="s">
        <v>4</v>
      </c>
      <c r="G35" s="32">
        <f>-E35</f>
        <v>-53668135.5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172663.5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3" t="s">
        <v>31</v>
      </c>
      <c r="C9" s="74"/>
      <c r="D9" s="75"/>
      <c r="E9" s="34">
        <f>'Fane 3. Grundlag'!G12</f>
        <v>73663372.621239394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77"/>
      <c r="D10" s="78"/>
      <c r="E10" s="20">
        <f>'Fane 3. Grundlag'!G11</f>
        <v>24309799.78654661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25</v>
      </c>
      <c r="C11" s="77"/>
      <c r="D11" s="78"/>
      <c r="E11" s="20">
        <f>'Fane 4. Individuelt eff.krav'!G11</f>
        <v>605501.22812431108</v>
      </c>
      <c r="F11" s="7" t="s">
        <v>4</v>
      </c>
      <c r="G11" s="13"/>
      <c r="H11" s="12"/>
      <c r="I11" s="1"/>
    </row>
    <row r="12" spans="1:9" x14ac:dyDescent="0.25">
      <c r="A12" s="1"/>
      <c r="B12" s="76" t="s">
        <v>26</v>
      </c>
      <c r="C12" s="77"/>
      <c r="D12" s="78"/>
      <c r="E12" s="20">
        <f>'Fane 5. Generelt eff.krav'!G15</f>
        <v>632255.94215523219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72425615.450959861</v>
      </c>
      <c r="F13" s="17" t="s">
        <v>4</v>
      </c>
      <c r="G13" s="32">
        <f>E13</f>
        <v>72425615.450959861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9" t="s">
        <v>108</v>
      </c>
      <c r="C15" s="80"/>
      <c r="D15" s="81"/>
      <c r="E15" s="32">
        <f>'Fane 6. Hist. over el. underdæk'!G13</f>
        <v>222082.5</v>
      </c>
      <c r="F15" s="17" t="s">
        <v>4</v>
      </c>
      <c r="G15" s="32">
        <f>E15</f>
        <v>222082.5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3" t="s">
        <v>35</v>
      </c>
      <c r="C17" s="74"/>
      <c r="D17" s="75"/>
      <c r="E17" s="20">
        <f>'Fane 8. Korrektion af PL2015'!G11</f>
        <v>1977860.8000000007</v>
      </c>
      <c r="F17" s="7" t="s">
        <v>4</v>
      </c>
      <c r="G17" s="19"/>
      <c r="H17" s="9"/>
      <c r="I17" s="1"/>
    </row>
    <row r="18" spans="1:9" x14ac:dyDescent="0.25">
      <c r="A18" s="1"/>
      <c r="B18" s="73" t="s">
        <v>36</v>
      </c>
      <c r="C18" s="74"/>
      <c r="D18" s="75"/>
      <c r="E18" s="20">
        <f>'Fane 8. Korrektion af PL2015'!G17</f>
        <v>517823.93999999994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3" t="s">
        <v>98</v>
      </c>
      <c r="C19" s="74"/>
      <c r="D19" s="75"/>
      <c r="E19" s="20">
        <f>'Fane 8. Korrektion af PL2015'!G23</f>
        <v>717109.56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3" t="s">
        <v>37</v>
      </c>
      <c r="C20" s="74"/>
      <c r="D20" s="75"/>
      <c r="E20" s="20">
        <f>'Fane 8. Korrektion af PL2015'!G30</f>
        <v>-29462.924133333378</v>
      </c>
      <c r="F20" s="7" t="s">
        <v>4</v>
      </c>
      <c r="G20" s="14"/>
      <c r="H20" s="15"/>
      <c r="I20" s="1"/>
    </row>
    <row r="21" spans="1:9" x14ac:dyDescent="0.25">
      <c r="A21" s="1"/>
      <c r="B21" s="79" t="s">
        <v>38</v>
      </c>
      <c r="C21" s="80"/>
      <c r="D21" s="81"/>
      <c r="E21" s="32">
        <f>SUM(E17:E20)</f>
        <v>3183331.3758666674</v>
      </c>
      <c r="F21" s="17" t="s">
        <v>4</v>
      </c>
      <c r="G21" s="32">
        <f>E21</f>
        <v>3183331.3758666674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9" t="s">
        <v>34</v>
      </c>
      <c r="C23" s="80"/>
      <c r="D23" s="81"/>
      <c r="E23" s="32">
        <f>'Fane 9. Kontrol af PL2015'!G36</f>
        <v>172663.5</v>
      </c>
      <c r="F23" s="17" t="s">
        <v>4</v>
      </c>
      <c r="G23" s="32">
        <f>E23</f>
        <v>172663.5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76003692.826826528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3" t="s">
        <v>40</v>
      </c>
      <c r="C9" s="74"/>
      <c r="D9" s="75"/>
      <c r="E9" s="36">
        <f>'Fane 2.1. Økonomisk ramme 2017'!$E$9-'Fane 2.1. Økonomisk ramme 2017'!$E$11-'Fane 2.1. Økonomisk ramme 2017'!$E$12</f>
        <v>72425615.450959861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16259523.052672736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31856292.611740503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24309799.78654661</v>
      </c>
      <c r="F12" s="7" t="s">
        <v>4</v>
      </c>
      <c r="G12" s="11"/>
      <c r="H12" s="12"/>
      <c r="I12" s="1"/>
    </row>
    <row r="13" spans="1:9" x14ac:dyDescent="0.25">
      <c r="A13" s="1"/>
      <c r="B13" s="76" t="s">
        <v>41</v>
      </c>
      <c r="C13" s="77"/>
      <c r="D13" s="78"/>
      <c r="E13" s="37">
        <f>$E$9*0.0127</f>
        <v>919805.3162271902</v>
      </c>
      <c r="F13" s="7" t="s">
        <v>4</v>
      </c>
      <c r="G13" s="13"/>
      <c r="H13" s="12"/>
      <c r="I13" s="1"/>
    </row>
    <row r="14" spans="1:9" x14ac:dyDescent="0.25">
      <c r="A14" s="1"/>
      <c r="B14" s="76" t="s">
        <v>25</v>
      </c>
      <c r="C14" s="77"/>
      <c r="D14" s="78"/>
      <c r="E14" s="37">
        <f>('Fane 2.2. Økonomisk ramme 2018'!$E$9-'Fane 2.2. Økonomisk ramme 2018'!$E$12)*1.0127*'Fane 4. Individuelt eff.krav'!$G$10/100</f>
        <v>597812.6392467249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630749.70797950821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72116858.419960812</v>
      </c>
      <c r="F16" s="17" t="s">
        <v>4</v>
      </c>
      <c r="G16" s="32">
        <f>E16</f>
        <v>72116858.419960812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9" t="s">
        <v>108</v>
      </c>
      <c r="C18" s="80"/>
      <c r="D18" s="81"/>
      <c r="E18" s="35">
        <f>IF('Fane 6. Hist. over el. underdæk'!$G$12&gt;1,'Fane 6. Hist. over el. underdæk'!$G$13,0)</f>
        <v>222082.5</v>
      </c>
      <c r="F18" s="17" t="s">
        <v>4</v>
      </c>
      <c r="G18" s="32">
        <f>E18</f>
        <v>222082.5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72338940.919960812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99</v>
      </c>
      <c r="C9" s="77"/>
      <c r="D9" s="77"/>
      <c r="E9" s="77"/>
      <c r="F9" s="78"/>
      <c r="G9" s="37">
        <v>16801690.766929153</v>
      </c>
      <c r="H9" s="10" t="s">
        <v>4</v>
      </c>
      <c r="I9" s="1"/>
    </row>
    <row r="10" spans="1:9" x14ac:dyDescent="0.25">
      <c r="A10" s="1"/>
      <c r="B10" s="76" t="s">
        <v>100</v>
      </c>
      <c r="C10" s="77"/>
      <c r="D10" s="77"/>
      <c r="E10" s="77"/>
      <c r="F10" s="78"/>
      <c r="G10" s="37">
        <v>32551882.06776363</v>
      </c>
      <c r="H10" s="10" t="s">
        <v>4</v>
      </c>
      <c r="I10" s="1"/>
    </row>
    <row r="11" spans="1:9" x14ac:dyDescent="0.25">
      <c r="A11" s="1"/>
      <c r="B11" s="76" t="s">
        <v>101</v>
      </c>
      <c r="C11" s="77"/>
      <c r="D11" s="77"/>
      <c r="E11" s="77"/>
      <c r="F11" s="78"/>
      <c r="G11" s="37">
        <v>24309799.78654661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73663372.621239394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27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103</v>
      </c>
      <c r="C9" s="77"/>
      <c r="D9" s="77"/>
      <c r="E9" s="77"/>
      <c r="F9" s="78"/>
      <c r="G9" s="20">
        <f>'Fane 3. Grundlag'!G12-'Fane 3. Grundlag'!G11</f>
        <v>49353572.834692784</v>
      </c>
      <c r="H9" s="10" t="s">
        <v>4</v>
      </c>
      <c r="I9" s="1"/>
    </row>
    <row r="10" spans="1:9" x14ac:dyDescent="0.25">
      <c r="A10" s="1"/>
      <c r="B10" s="76" t="s">
        <v>71</v>
      </c>
      <c r="C10" s="77"/>
      <c r="D10" s="77"/>
      <c r="E10" s="77"/>
      <c r="F10" s="78"/>
      <c r="G10" s="44">
        <v>1.2268640208732322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605501.22812431108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8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16801690.766929153</v>
      </c>
      <c r="H9" s="10" t="s">
        <v>4</v>
      </c>
      <c r="I9" s="1"/>
    </row>
    <row r="10" spans="1:9" x14ac:dyDescent="0.25">
      <c r="A10" s="1"/>
      <c r="B10" s="76" t="s">
        <v>26</v>
      </c>
      <c r="C10" s="77"/>
      <c r="D10" s="77"/>
      <c r="E10" s="77"/>
      <c r="F10" s="78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336033.81533858308</v>
      </c>
      <c r="H11" s="16" t="s">
        <v>4</v>
      </c>
      <c r="I11" s="1"/>
    </row>
    <row r="12" spans="1:9" x14ac:dyDescent="0.25">
      <c r="A12" s="1"/>
      <c r="B12" s="76" t="s">
        <v>100</v>
      </c>
      <c r="C12" s="77"/>
      <c r="D12" s="77"/>
      <c r="E12" s="77"/>
      <c r="F12" s="78"/>
      <c r="G12" s="20">
        <f>'Fane 3. Grundlag'!G10</f>
        <v>32551882.06776363</v>
      </c>
      <c r="H12" s="10" t="s">
        <v>4</v>
      </c>
      <c r="I12" s="1"/>
    </row>
    <row r="13" spans="1:9" x14ac:dyDescent="0.25">
      <c r="A13" s="1"/>
      <c r="B13" s="76" t="s">
        <v>26</v>
      </c>
      <c r="C13" s="77"/>
      <c r="D13" s="77"/>
      <c r="E13" s="77"/>
      <c r="F13" s="78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296222.12681664905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632255.94215523219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106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76</v>
      </c>
      <c r="C9" s="77"/>
      <c r="D9" s="77"/>
      <c r="E9" s="77"/>
      <c r="F9" s="78"/>
      <c r="G9" s="37">
        <v>897353</v>
      </c>
      <c r="H9" s="10" t="s">
        <v>4</v>
      </c>
      <c r="I9" s="1"/>
    </row>
    <row r="10" spans="1:9" x14ac:dyDescent="0.25">
      <c r="A10" s="1"/>
      <c r="B10" s="76" t="s">
        <v>77</v>
      </c>
      <c r="C10" s="77"/>
      <c r="D10" s="77"/>
      <c r="E10" s="77"/>
      <c r="F10" s="78"/>
      <c r="G10" s="37">
        <v>9023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888330</v>
      </c>
      <c r="H11" s="23" t="s">
        <v>4</v>
      </c>
      <c r="I11" s="1"/>
    </row>
    <row r="12" spans="1:9" x14ac:dyDescent="0.25">
      <c r="A12" s="1"/>
      <c r="B12" s="76" t="s">
        <v>78</v>
      </c>
      <c r="C12" s="77"/>
      <c r="D12" s="77"/>
      <c r="E12" s="77"/>
      <c r="F12" s="78"/>
      <c r="G12" s="37">
        <v>4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f>G11/G12</f>
        <v>222082.5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2" t="s">
        <v>30</v>
      </c>
      <c r="C3" s="72"/>
      <c r="D3" s="72"/>
      <c r="E3" s="72"/>
      <c r="F3" s="72"/>
      <c r="G3" s="72"/>
      <c r="H3" s="1"/>
    </row>
    <row r="4" spans="1:8" ht="15" customHeight="1" x14ac:dyDescent="0.25">
      <c r="A4" s="1"/>
      <c r="B4" s="72"/>
      <c r="C4" s="72"/>
      <c r="D4" s="72"/>
      <c r="E4" s="72"/>
      <c r="F4" s="72"/>
      <c r="G4" s="7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10</v>
      </c>
      <c r="E10" s="37">
        <v>1102150.94</v>
      </c>
      <c r="F10" s="20">
        <f>E10/D10</f>
        <v>110215.094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415103.32</v>
      </c>
      <c r="F11" s="20">
        <f t="shared" ref="F11:F33" si="0">E11/D11</f>
        <v>5534.7109333333337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198357.4</v>
      </c>
      <c r="F12" s="20">
        <f t="shared" si="0"/>
        <v>2644.7653333333333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25</v>
      </c>
      <c r="E13" s="37">
        <v>261322.08</v>
      </c>
      <c r="F13" s="20">
        <f t="shared" si="0"/>
        <v>10452.8832</v>
      </c>
      <c r="G13" s="10" t="s">
        <v>4</v>
      </c>
      <c r="H13" s="1"/>
    </row>
    <row r="14" spans="1:8" x14ac:dyDescent="0.25">
      <c r="A14" s="1"/>
      <c r="B14" s="41" t="s">
        <v>115</v>
      </c>
      <c r="C14" s="39">
        <v>2015</v>
      </c>
      <c r="D14" s="39">
        <v>75</v>
      </c>
      <c r="E14" s="37">
        <v>176400</v>
      </c>
      <c r="F14" s="20">
        <f t="shared" si="0"/>
        <v>2352</v>
      </c>
      <c r="G14" s="10" t="s">
        <v>4</v>
      </c>
      <c r="H14" s="1"/>
    </row>
    <row r="15" spans="1:8" x14ac:dyDescent="0.25">
      <c r="A15" s="1"/>
      <c r="B15" s="41" t="s">
        <v>115</v>
      </c>
      <c r="C15" s="39">
        <v>2015</v>
      </c>
      <c r="D15" s="39">
        <v>75</v>
      </c>
      <c r="E15" s="37">
        <v>168271.62</v>
      </c>
      <c r="F15" s="20">
        <f t="shared" si="0"/>
        <v>2243.6215999999999</v>
      </c>
      <c r="G15" s="10" t="s">
        <v>4</v>
      </c>
      <c r="H15" s="1"/>
    </row>
    <row r="16" spans="1:8" x14ac:dyDescent="0.25">
      <c r="A16" s="1"/>
      <c r="B16" s="41" t="s">
        <v>117</v>
      </c>
      <c r="C16" s="39">
        <v>2015</v>
      </c>
      <c r="D16" s="39">
        <v>50</v>
      </c>
      <c r="E16" s="37">
        <v>81874.740000000005</v>
      </c>
      <c r="F16" s="20">
        <f t="shared" si="0"/>
        <v>1637.4948000000002</v>
      </c>
      <c r="G16" s="10" t="s">
        <v>4</v>
      </c>
      <c r="H16" s="1"/>
    </row>
    <row r="17" spans="1:8" x14ac:dyDescent="0.25">
      <c r="A17" s="1"/>
      <c r="B17" s="41" t="s">
        <v>118</v>
      </c>
      <c r="C17" s="39">
        <v>2015</v>
      </c>
      <c r="D17" s="39">
        <v>30</v>
      </c>
      <c r="E17" s="37">
        <v>152523.35</v>
      </c>
      <c r="F17" s="20">
        <f t="shared" si="0"/>
        <v>5084.1116666666667</v>
      </c>
      <c r="G17" s="10" t="s">
        <v>4</v>
      </c>
      <c r="H17" s="1"/>
    </row>
    <row r="18" spans="1:8" x14ac:dyDescent="0.25">
      <c r="A18" s="1"/>
      <c r="B18" s="41" t="s">
        <v>119</v>
      </c>
      <c r="C18" s="39">
        <v>2015</v>
      </c>
      <c r="D18" s="39">
        <v>25</v>
      </c>
      <c r="E18" s="37">
        <v>11350</v>
      </c>
      <c r="F18" s="20">
        <f t="shared" si="0"/>
        <v>454</v>
      </c>
      <c r="G18" s="10" t="s">
        <v>4</v>
      </c>
      <c r="H18" s="1"/>
    </row>
    <row r="19" spans="1:8" x14ac:dyDescent="0.25">
      <c r="A19" s="1"/>
      <c r="B19" s="41" t="s">
        <v>120</v>
      </c>
      <c r="C19" s="39">
        <v>2015</v>
      </c>
      <c r="D19" s="39">
        <v>75</v>
      </c>
      <c r="E19" s="37">
        <v>114854.35</v>
      </c>
      <c r="F19" s="20">
        <f t="shared" si="0"/>
        <v>1531.3913333333335</v>
      </c>
      <c r="G19" s="10" t="s">
        <v>4</v>
      </c>
      <c r="H19" s="1"/>
    </row>
    <row r="20" spans="1:8" x14ac:dyDescent="0.25">
      <c r="A20" s="1"/>
      <c r="B20" s="41" t="s">
        <v>121</v>
      </c>
      <c r="C20" s="39">
        <v>2015</v>
      </c>
      <c r="D20" s="39">
        <v>50</v>
      </c>
      <c r="E20" s="37">
        <v>49811.42</v>
      </c>
      <c r="F20" s="20">
        <f t="shared" si="0"/>
        <v>996.22839999999997</v>
      </c>
      <c r="G20" s="10" t="s">
        <v>4</v>
      </c>
      <c r="H20" s="1"/>
    </row>
    <row r="21" spans="1:8" x14ac:dyDescent="0.25">
      <c r="A21" s="1"/>
      <c r="B21" s="41" t="s">
        <v>122</v>
      </c>
      <c r="C21" s="39">
        <v>2015</v>
      </c>
      <c r="D21" s="39">
        <v>75</v>
      </c>
      <c r="E21" s="37">
        <v>270974.07</v>
      </c>
      <c r="F21" s="20">
        <f t="shared" si="0"/>
        <v>3612.9875999999999</v>
      </c>
      <c r="G21" s="10" t="s">
        <v>4</v>
      </c>
      <c r="H21" s="1"/>
    </row>
    <row r="22" spans="1:8" x14ac:dyDescent="0.25">
      <c r="A22" s="1"/>
      <c r="B22" s="41" t="s">
        <v>120</v>
      </c>
      <c r="C22" s="39">
        <v>2015</v>
      </c>
      <c r="D22" s="39">
        <v>75</v>
      </c>
      <c r="E22" s="37">
        <v>11290.59</v>
      </c>
      <c r="F22" s="20">
        <f t="shared" si="0"/>
        <v>150.5412</v>
      </c>
      <c r="G22" s="10" t="s">
        <v>4</v>
      </c>
      <c r="H22" s="1"/>
    </row>
    <row r="23" spans="1:8" x14ac:dyDescent="0.25">
      <c r="A23" s="1"/>
      <c r="B23" s="41" t="s">
        <v>123</v>
      </c>
      <c r="C23" s="39">
        <v>2015</v>
      </c>
      <c r="D23" s="39">
        <v>75</v>
      </c>
      <c r="E23" s="37">
        <v>723706.42</v>
      </c>
      <c r="F23" s="20">
        <f t="shared" si="0"/>
        <v>9649.4189333333343</v>
      </c>
      <c r="G23" s="10" t="s">
        <v>4</v>
      </c>
      <c r="H23" s="1"/>
    </row>
    <row r="24" spans="1:8" x14ac:dyDescent="0.25">
      <c r="A24" s="1"/>
      <c r="B24" s="41" t="s">
        <v>122</v>
      </c>
      <c r="C24" s="39">
        <v>2015</v>
      </c>
      <c r="D24" s="39">
        <v>75</v>
      </c>
      <c r="E24" s="37">
        <v>1225338.3899999999</v>
      </c>
      <c r="F24" s="20">
        <f t="shared" si="0"/>
        <v>16337.845199999998</v>
      </c>
      <c r="G24" s="10" t="s">
        <v>4</v>
      </c>
      <c r="H24" s="1"/>
    </row>
    <row r="25" spans="1:8" x14ac:dyDescent="0.25">
      <c r="A25" s="1"/>
      <c r="B25" s="41" t="s">
        <v>120</v>
      </c>
      <c r="C25" s="39">
        <v>2015</v>
      </c>
      <c r="D25" s="39">
        <v>75</v>
      </c>
      <c r="E25" s="37">
        <v>2243344.13</v>
      </c>
      <c r="F25" s="20">
        <f t="shared" si="0"/>
        <v>29911.255066666665</v>
      </c>
      <c r="G25" s="10" t="s">
        <v>4</v>
      </c>
      <c r="H25" s="1"/>
    </row>
    <row r="26" spans="1:8" x14ac:dyDescent="0.25">
      <c r="A26" s="1"/>
      <c r="B26" s="41" t="s">
        <v>124</v>
      </c>
      <c r="C26" s="39">
        <v>2015</v>
      </c>
      <c r="D26" s="39">
        <v>75</v>
      </c>
      <c r="E26" s="37">
        <v>285608.68</v>
      </c>
      <c r="F26" s="20">
        <f t="shared" si="0"/>
        <v>3808.1157333333331</v>
      </c>
      <c r="G26" s="10" t="s">
        <v>4</v>
      </c>
      <c r="H26" s="1"/>
    </row>
    <row r="27" spans="1:8" x14ac:dyDescent="0.25">
      <c r="A27" s="1"/>
      <c r="B27" s="41" t="s">
        <v>123</v>
      </c>
      <c r="C27" s="39">
        <v>2015</v>
      </c>
      <c r="D27" s="39">
        <v>75</v>
      </c>
      <c r="E27" s="37">
        <v>394017.83</v>
      </c>
      <c r="F27" s="20">
        <f t="shared" si="0"/>
        <v>5253.5710666666673</v>
      </c>
      <c r="G27" s="10" t="s">
        <v>4</v>
      </c>
      <c r="H27" s="1"/>
    </row>
    <row r="28" spans="1:8" x14ac:dyDescent="0.25">
      <c r="A28" s="1"/>
      <c r="B28" s="41" t="s">
        <v>122</v>
      </c>
      <c r="C28" s="39">
        <v>2015</v>
      </c>
      <c r="D28" s="39">
        <v>75</v>
      </c>
      <c r="E28" s="37">
        <v>1263280.71</v>
      </c>
      <c r="F28" s="20">
        <f t="shared" si="0"/>
        <v>16843.7428</v>
      </c>
      <c r="G28" s="10" t="s">
        <v>4</v>
      </c>
      <c r="H28" s="1"/>
    </row>
    <row r="29" spans="1:8" x14ac:dyDescent="0.25">
      <c r="A29" s="1"/>
      <c r="B29" s="41" t="s">
        <v>120</v>
      </c>
      <c r="C29" s="39">
        <v>2015</v>
      </c>
      <c r="D29" s="39">
        <v>75</v>
      </c>
      <c r="E29" s="37">
        <v>329394.64</v>
      </c>
      <c r="F29" s="20">
        <f t="shared" si="0"/>
        <v>4391.9285333333337</v>
      </c>
      <c r="G29" s="10" t="s">
        <v>4</v>
      </c>
      <c r="H29" s="1"/>
    </row>
    <row r="30" spans="1:8" x14ac:dyDescent="0.25">
      <c r="A30" s="1"/>
      <c r="B30" s="41" t="s">
        <v>125</v>
      </c>
      <c r="C30" s="39">
        <v>2015</v>
      </c>
      <c r="D30" s="39">
        <v>75</v>
      </c>
      <c r="E30" s="37">
        <v>1046926.72</v>
      </c>
      <c r="F30" s="20">
        <f t="shared" si="0"/>
        <v>13959.022933333334</v>
      </c>
      <c r="G30" s="10" t="s">
        <v>4</v>
      </c>
      <c r="H30" s="1"/>
    </row>
    <row r="31" spans="1:8" x14ac:dyDescent="0.25">
      <c r="A31" s="1"/>
      <c r="B31" s="41" t="s">
        <v>118</v>
      </c>
      <c r="C31" s="39">
        <v>2015</v>
      </c>
      <c r="D31" s="39">
        <v>30</v>
      </c>
      <c r="E31" s="37">
        <v>65026.62</v>
      </c>
      <c r="F31" s="20">
        <f t="shared" si="0"/>
        <v>2167.5540000000001</v>
      </c>
      <c r="G31" s="10" t="s">
        <v>4</v>
      </c>
      <c r="H31" s="1"/>
    </row>
    <row r="32" spans="1:8" x14ac:dyDescent="0.25">
      <c r="A32" s="1"/>
      <c r="B32" s="41" t="s">
        <v>122</v>
      </c>
      <c r="C32" s="39">
        <v>2015</v>
      </c>
      <c r="D32" s="39">
        <v>75</v>
      </c>
      <c r="E32" s="37">
        <v>1030663.02</v>
      </c>
      <c r="F32" s="20">
        <f t="shared" si="0"/>
        <v>13742.1736</v>
      </c>
      <c r="G32" s="10" t="s">
        <v>4</v>
      </c>
      <c r="H32" s="1"/>
    </row>
    <row r="33" spans="1:8" x14ac:dyDescent="0.25">
      <c r="A33" s="1"/>
      <c r="B33" s="41" t="s">
        <v>120</v>
      </c>
      <c r="C33" s="39">
        <v>2015</v>
      </c>
      <c r="D33" s="39">
        <v>75</v>
      </c>
      <c r="E33" s="37">
        <v>1056</v>
      </c>
      <c r="F33" s="20">
        <f t="shared" si="0"/>
        <v>14.08</v>
      </c>
      <c r="G33" s="10" t="s">
        <v>4</v>
      </c>
      <c r="H33" s="1"/>
    </row>
    <row r="34" spans="1:8" x14ac:dyDescent="0.25">
      <c r="A34" s="1"/>
      <c r="B34" s="69" t="s">
        <v>126</v>
      </c>
      <c r="C34" s="70"/>
      <c r="D34" s="70"/>
      <c r="E34" s="71"/>
      <c r="F34" s="33">
        <f>SUM(F10:F33)</f>
        <v>262988.53793333331</v>
      </c>
      <c r="G34" s="18" t="s">
        <v>4</v>
      </c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  <row r="61" spans="1:8" x14ac:dyDescent="0.25">
      <c r="A61" s="6"/>
      <c r="B61" s="6"/>
      <c r="C61" s="6"/>
      <c r="D61" s="6"/>
      <c r="E61" s="6"/>
      <c r="F61" s="6"/>
      <c r="G61" s="6"/>
      <c r="H61" s="6"/>
    </row>
    <row r="62" spans="1:8" x14ac:dyDescent="0.25">
      <c r="A62" s="6"/>
      <c r="B62" s="6"/>
      <c r="C62" s="6"/>
      <c r="D62" s="6"/>
      <c r="E62" s="6"/>
      <c r="F62" s="6"/>
      <c r="G62" s="6"/>
      <c r="H62" s="6"/>
    </row>
    <row r="63" spans="1:8" x14ac:dyDescent="0.25">
      <c r="A63" s="6"/>
      <c r="B63" s="6"/>
      <c r="C63" s="6"/>
      <c r="D63" s="6"/>
      <c r="E63" s="6"/>
      <c r="F63" s="6"/>
      <c r="G63" s="6"/>
      <c r="H63" s="6"/>
    </row>
    <row r="64" spans="1:8" x14ac:dyDescent="0.25">
      <c r="A64" s="6"/>
      <c r="B64" s="6"/>
      <c r="C64" s="6"/>
      <c r="D64" s="6"/>
      <c r="E64" s="6"/>
      <c r="F64" s="6"/>
      <c r="G64" s="6"/>
      <c r="H64" s="6"/>
    </row>
    <row r="65" spans="1:8" x14ac:dyDescent="0.25">
      <c r="A65" s="6"/>
      <c r="B65" s="6"/>
      <c r="C65" s="6"/>
      <c r="D65" s="6"/>
      <c r="E65" s="6"/>
      <c r="F65" s="6"/>
      <c r="G65" s="6"/>
      <c r="H65" s="6"/>
    </row>
    <row r="66" spans="1:8" x14ac:dyDescent="0.25">
      <c r="A66" s="6"/>
      <c r="B66" s="6"/>
      <c r="C66" s="6"/>
      <c r="D66" s="6"/>
      <c r="E66" s="6"/>
      <c r="F66" s="6"/>
      <c r="G66" s="6"/>
      <c r="H66" s="6"/>
    </row>
  </sheetData>
  <sheetProtection password="C6BD" sheet="1" objects="1" scenarios="1"/>
  <mergeCells count="4">
    <mergeCell ref="B34:E3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6" t="s">
        <v>80</v>
      </c>
      <c r="C9" s="77"/>
      <c r="D9" s="77"/>
      <c r="E9" s="77"/>
      <c r="F9" s="78"/>
      <c r="G9" s="37">
        <v>24322043.800000001</v>
      </c>
      <c r="H9" s="10" t="s">
        <v>4</v>
      </c>
      <c r="I9" s="1"/>
    </row>
    <row r="10" spans="1:9" x14ac:dyDescent="0.25">
      <c r="A10" s="1"/>
      <c r="B10" s="76" t="s">
        <v>81</v>
      </c>
      <c r="C10" s="77"/>
      <c r="D10" s="77"/>
      <c r="E10" s="77"/>
      <c r="F10" s="78"/>
      <c r="G10" s="37">
        <v>22344183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1977860.8000000007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6" t="s">
        <v>84</v>
      </c>
      <c r="C15" s="77"/>
      <c r="D15" s="77"/>
      <c r="E15" s="77"/>
      <c r="F15" s="78"/>
      <c r="G15" s="37">
        <v>3943823.94</v>
      </c>
      <c r="H15" s="10" t="s">
        <v>4</v>
      </c>
      <c r="I15" s="1"/>
    </row>
    <row r="16" spans="1:9" x14ac:dyDescent="0.25">
      <c r="A16" s="1"/>
      <c r="B16" s="76" t="s">
        <v>85</v>
      </c>
      <c r="C16" s="77"/>
      <c r="D16" s="77"/>
      <c r="E16" s="77"/>
      <c r="F16" s="78"/>
      <c r="G16" s="37">
        <v>3426000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517823.93999999994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6" t="s">
        <v>94</v>
      </c>
      <c r="C21" s="77"/>
      <c r="D21" s="77"/>
      <c r="E21" s="77"/>
      <c r="F21" s="78"/>
      <c r="G21" s="37">
        <v>1400109.56</v>
      </c>
      <c r="H21" s="10" t="s">
        <v>4</v>
      </c>
      <c r="I21" s="1"/>
    </row>
    <row r="22" spans="1:9" x14ac:dyDescent="0.25">
      <c r="A22" s="1"/>
      <c r="B22" s="76" t="s">
        <v>96</v>
      </c>
      <c r="C22" s="77"/>
      <c r="D22" s="77"/>
      <c r="E22" s="77"/>
      <c r="F22" s="78"/>
      <c r="G22" s="37">
        <v>683000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717109.56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6" t="s">
        <v>88</v>
      </c>
      <c r="C27" s="77"/>
      <c r="D27" s="77"/>
      <c r="E27" s="77"/>
      <c r="F27" s="78"/>
      <c r="G27" s="37">
        <v>274853</v>
      </c>
      <c r="H27" s="10" t="s">
        <v>4</v>
      </c>
      <c r="I27" s="1"/>
    </row>
    <row r="28" spans="1:9" x14ac:dyDescent="0.25">
      <c r="A28" s="1"/>
      <c r="B28" s="76" t="s">
        <v>89</v>
      </c>
      <c r="C28" s="77"/>
      <c r="D28" s="77"/>
      <c r="E28" s="77"/>
      <c r="F28" s="78"/>
      <c r="G28" s="37">
        <v>280587</v>
      </c>
      <c r="H28" s="10" t="s">
        <v>4</v>
      </c>
      <c r="I28" s="1"/>
    </row>
    <row r="29" spans="1:9" x14ac:dyDescent="0.25">
      <c r="A29" s="1"/>
      <c r="B29" s="76" t="s">
        <v>90</v>
      </c>
      <c r="C29" s="77"/>
      <c r="D29" s="77"/>
      <c r="E29" s="77"/>
      <c r="F29" s="78"/>
      <c r="G29" s="20">
        <f>'Fane 7. Gen. inv. i 2015'!F34</f>
        <v>262988.53793333331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-29462.924133333378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2016-12-13T11:38:53Z</dcterms:modified>
</cp:coreProperties>
</file>