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130" yWindow="150" windowWidth="19665" windowHeight="1053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F19" i="11" l="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20" i="11"/>
  <c r="F10" i="11"/>
  <c r="F21" i="11" s="1"/>
  <c r="G29" i="12" s="1"/>
  <c r="E15" i="2"/>
  <c r="G15" i="2" s="1"/>
  <c r="G12" i="9"/>
  <c r="G14" i="9" s="1"/>
  <c r="G9" i="9"/>
  <c r="G11" i="9" s="1"/>
  <c r="G12" i="7"/>
  <c r="G18" i="4"/>
  <c r="E11" i="4" l="1"/>
  <c r="E15" i="4"/>
  <c r="E9" i="2"/>
  <c r="G9" i="8"/>
  <c r="G11" i="8" s="1"/>
  <c r="E11" i="2" s="1"/>
  <c r="E10" i="4"/>
  <c r="E28" i="13"/>
  <c r="G28" i="13" s="1"/>
  <c r="G36" i="13" s="1"/>
  <c r="E23" i="2" s="1"/>
  <c r="G23" i="2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6" i="4" s="1"/>
  <c r="E14" i="4"/>
  <c r="G16" i="4" l="1"/>
  <c r="G19" i="4" s="1"/>
</calcChain>
</file>

<file path=xl/sharedStrings.xml><?xml version="1.0" encoding="utf-8"?>
<sst xmlns="http://schemas.openxmlformats.org/spreadsheetml/2006/main" count="248" uniqueCount="122">
  <si>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</si>
  <si>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</si>
  <si>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</si>
  <si>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</si>
  <si>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</si>
  <si>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</si>
  <si>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</si>
  <si>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</si>
  <si>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</si>
  <si>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</si>
  <si>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</si>
  <si>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</si>
  <si>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</si>
  <si>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</si>
  <si>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</si>
  <si>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</si>
  <si>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</si>
  <si>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</si>
  <si>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</si>
  <si>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</si>
  <si>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</si>
  <si>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</si>
  <si>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</si>
  <si>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</si>
  <si>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</si>
  <si>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</si>
  <si>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</si>
  <si>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</si>
  <si>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</si>
  <si>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</si>
  <si>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</si>
  <si>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</si>
  <si>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</si>
  <si>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</si>
  <si>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</si>
  <si>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</si>
  <si>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</si>
  <si>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</si>
  <si>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</si>
  <si>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</si>
  <si>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</si>
  <si>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</si>
  <si>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</si>
  <si>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</si>
  <si>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</si>
  <si>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</si>
  <si>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</si>
  <si>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</si>
  <si>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</si>
  <si>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</si>
  <si>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</si>
  <si>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</si>
  <si>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</si>
  <si>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</si>
  <si>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</si>
  <si>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</si>
  <si>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</si>
  <si>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</si>
  <si>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</si>
  <si>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</si>
  <si>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</si>
  <si>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</si>
  <si>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</si>
  <si>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</si>
  <si>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</si>
  <si>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</si>
  <si>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</si>
  <si>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</si>
  <si>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</si>
  <si>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</si>
  <si>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</si>
  <si>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</si>
  <si>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</si>
  <si>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</si>
  <si>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</si>
  <si>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</si>
  <si>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</si>
  <si>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</si>
  <si>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</si>
  <si>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</si>
  <si>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</si>
  <si>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</si>
  <si>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</si>
  <si>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</si>
  <si>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</si>
  <si>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</si>
  <si>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</si>
  <si>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</si>
  <si>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</si>
  <si>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</si>
  <si>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</si>
  <si>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</si>
  <si>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</si>
  <si>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</si>
  <si>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</si>
  <si>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</si>
  <si>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</si>
  <si>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</si>
  <si>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</si>
  <si>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</si>
  <si>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</si>
  <si>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</si>
  <si>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</si>
  <si>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</si>
  <si>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</si>
  <si>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</si>
  <si>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</si>
  <si>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</si>
  <si>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</si>
  <si>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</si>
  <si>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</si>
  <si>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</si>
  <si>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</si>
  <si>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Ledningsnet ≤ Ø50 mm</t>
  </si>
  <si>
    <t xml:space="preserve">Afregningsmålere, mekaniske </t>
  </si>
  <si>
    <t>SRO-anlæg, vandværk</t>
  </si>
  <si>
    <t>Skyllevandsbehandling, inkl. UV-filter mv., SRO</t>
  </si>
  <si>
    <t>Ø110 mm &lt; Ledningsnet ≤ Ø 250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</si>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</sst>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20372528</v>
      </c>
      <c r="H9" s="16" t="s">
        <v>4</v>
      </c>
      <c r="I9" s="1"/>
    </row>
    <row r="10" spans="1:9" x14ac:dyDescent="0.25">
      <c r="A10" s="1"/>
      <c r="B10" s="75" t="s">
        <v>48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79" t="s">
        <v>49</v>
      </c>
      <c r="C11" s="80"/>
      <c r="D11" s="81"/>
      <c r="E11" s="37">
        <v>4054634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527544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188798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478113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5249089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322600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322600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-1342947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0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-1342947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4228742</v>
      </c>
      <c r="F28" s="16" t="s">
        <v>4</v>
      </c>
      <c r="G28" s="31">
        <f>IF(E28&lt;0,0,-E28)</f>
        <v>-4228742</v>
      </c>
      <c r="H28" s="16" t="s">
        <v>4</v>
      </c>
      <c r="I28" s="1"/>
    </row>
    <row r="29" spans="1:9" x14ac:dyDescent="0.25">
      <c r="A29" s="1"/>
      <c r="B29" s="75" t="s">
        <v>67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119</v>
      </c>
      <c r="C31" s="76"/>
      <c r="D31" s="76"/>
      <c r="E31" s="76"/>
      <c r="F31" s="76"/>
      <c r="G31" s="76"/>
      <c r="H31" s="77"/>
      <c r="I31" s="1"/>
    </row>
    <row r="32" spans="1:9" ht="30" customHeight="1" x14ac:dyDescent="0.25">
      <c r="A32" s="1"/>
      <c r="B32" s="72" t="s">
        <v>120</v>
      </c>
      <c r="C32" s="73"/>
      <c r="D32" s="74"/>
      <c r="E32" s="37">
        <v>20691145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92528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20783673</v>
      </c>
      <c r="F35" s="16" t="s">
        <v>4</v>
      </c>
      <c r="G35" s="32">
        <f>-E35</f>
        <v>-20783673</v>
      </c>
      <c r="H35" s="16" t="s">
        <v>4</v>
      </c>
      <c r="I35" s="1"/>
    </row>
    <row r="36" spans="1:9" x14ac:dyDescent="0.25">
      <c r="A36" s="1"/>
      <c r="B36" s="75" t="s">
        <v>46</v>
      </c>
      <c r="C36" s="76"/>
      <c r="D36" s="76"/>
      <c r="E36" s="76"/>
      <c r="F36" s="77"/>
      <c r="G36" s="33">
        <f>$G$9+$G$28+$G$30+$G$35</f>
        <v>-4639887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23354723.565994136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6260434.516828699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341885.78098330868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239786.44269375913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22773051.342317067</v>
      </c>
      <c r="F13" s="17" t="s">
        <v>4</v>
      </c>
      <c r="G13" s="32">
        <f>E13</f>
        <v>22773051.342317067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x14ac:dyDescent="0.25">
      <c r="A15" s="1"/>
      <c r="B15" s="69" t="s">
        <v>108</v>
      </c>
      <c r="C15" s="70"/>
      <c r="D15" s="71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75" t="s">
        <v>28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405265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1805654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0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282497.08666666667</v>
      </c>
      <c r="F20" s="7" t="s">
        <v>4</v>
      </c>
      <c r="G20" s="14"/>
      <c r="H20" s="15"/>
      <c r="I20" s="1"/>
    </row>
    <row r="21" spans="1:9" x14ac:dyDescent="0.25">
      <c r="A21" s="1"/>
      <c r="B21" s="69" t="s">
        <v>38</v>
      </c>
      <c r="C21" s="70"/>
      <c r="D21" s="71"/>
      <c r="E21" s="32">
        <f>SUM(E17:E20)</f>
        <v>2493416.0866666669</v>
      </c>
      <c r="F21" s="17" t="s">
        <v>4</v>
      </c>
      <c r="G21" s="32">
        <f>E21</f>
        <v>2493416.0866666669</v>
      </c>
      <c r="H21" s="17" t="s">
        <v>4</v>
      </c>
      <c r="I21" s="1"/>
    </row>
    <row r="22" spans="1:9" x14ac:dyDescent="0.25">
      <c r="A22" s="1"/>
      <c r="B22" s="75" t="s">
        <v>33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69" t="s">
        <v>34</v>
      </c>
      <c r="C23" s="70"/>
      <c r="D23" s="71"/>
      <c r="E23" s="32">
        <f>'Fane 9. Kontrol af PL2015'!G36</f>
        <v>-4639887</v>
      </c>
      <c r="F23" s="17" t="s">
        <v>4</v>
      </c>
      <c r="G23" s="32">
        <f>E23</f>
        <v>-4639887</v>
      </c>
      <c r="H23" s="17" t="s">
        <v>4</v>
      </c>
      <c r="I23" s="1"/>
    </row>
    <row r="24" spans="1:9" x14ac:dyDescent="0.25">
      <c r="A24" s="1"/>
      <c r="B24" s="75" t="s">
        <v>39</v>
      </c>
      <c r="C24" s="76"/>
      <c r="D24" s="76"/>
      <c r="E24" s="76"/>
      <c r="F24" s="77"/>
      <c r="G24" s="33">
        <f>G13+G15+G21+G23</f>
        <v>20626580.428983733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22773051.342317067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7418282.1883027088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9094334.6371856555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6260434.516828699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289217.75204742677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334446.54118344141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238915.99950461148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22488906.553676441</v>
      </c>
      <c r="F16" s="17" t="s">
        <v>4</v>
      </c>
      <c r="G16" s="32">
        <f>E16</f>
        <v>22488906.553676441</v>
      </c>
      <c r="H16" s="17" t="s">
        <v>4</v>
      </c>
      <c r="I16" s="1"/>
    </row>
    <row r="17" spans="1:9" x14ac:dyDescent="0.25">
      <c r="A17" s="1"/>
      <c r="B17" s="75" t="s">
        <v>32</v>
      </c>
      <c r="C17" s="76"/>
      <c r="D17" s="76"/>
      <c r="E17" s="76"/>
      <c r="F17" s="76"/>
      <c r="G17" s="76"/>
      <c r="H17" s="77"/>
      <c r="I17" s="1"/>
    </row>
    <row r="18" spans="1:9" ht="15" customHeight="1" x14ac:dyDescent="0.25">
      <c r="A18" s="1"/>
      <c r="B18" s="69" t="s">
        <v>108</v>
      </c>
      <c r="C18" s="70"/>
      <c r="D18" s="71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75" t="s">
        <v>42</v>
      </c>
      <c r="C19" s="76"/>
      <c r="D19" s="76"/>
      <c r="E19" s="76"/>
      <c r="F19" s="77"/>
      <c r="G19" s="33">
        <f>G16+G18</f>
        <v>22488906.553676441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44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7727377.2794819884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9366911.7696834449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6260434.516828699</v>
      </c>
      <c r="H11" s="10" t="s">
        <v>4</v>
      </c>
      <c r="I11" s="1"/>
    </row>
    <row r="12" spans="1:9" x14ac:dyDescent="0.25">
      <c r="A12" s="1"/>
      <c r="B12" s="75" t="s">
        <v>44</v>
      </c>
      <c r="C12" s="76"/>
      <c r="D12" s="76"/>
      <c r="E12" s="76"/>
      <c r="F12" s="77"/>
      <c r="G12" s="33">
        <f>SUM(G9:G11)</f>
        <v>23354723.565994136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17094289.049165435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2</v>
      </c>
      <c r="H10" s="10" t="s">
        <v>72</v>
      </c>
      <c r="I10" s="1"/>
    </row>
    <row r="11" spans="1:9" x14ac:dyDescent="0.25">
      <c r="A11" s="1"/>
      <c r="B11" s="75" t="s">
        <v>25</v>
      </c>
      <c r="C11" s="76"/>
      <c r="D11" s="76"/>
      <c r="E11" s="76"/>
      <c r="F11" s="77"/>
      <c r="G11" s="33">
        <f>$G$9*$G$10/100</f>
        <v>341885.78098330868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7727377.2794819884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154547.54558963978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9366911.7696834449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85238.897104119358</v>
      </c>
      <c r="H14" s="16" t="s">
        <v>4</v>
      </c>
      <c r="I14" s="1"/>
    </row>
    <row r="15" spans="1:9" x14ac:dyDescent="0.25">
      <c r="A15" s="1"/>
      <c r="B15" s="75" t="s">
        <v>104</v>
      </c>
      <c r="C15" s="76"/>
      <c r="D15" s="76"/>
      <c r="E15" s="76"/>
      <c r="F15" s="77"/>
      <c r="G15" s="33">
        <f>G11+G14</f>
        <v>239786.44269375913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2218075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2218075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0</v>
      </c>
      <c r="H12" s="10" t="s">
        <v>4</v>
      </c>
      <c r="I12" s="1"/>
    </row>
    <row r="13" spans="1:9" x14ac:dyDescent="0.25">
      <c r="A13" s="1"/>
      <c r="B13" s="75" t="s">
        <v>75</v>
      </c>
      <c r="C13" s="76"/>
      <c r="D13" s="76"/>
      <c r="E13" s="76"/>
      <c r="F13" s="77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5" t="s">
        <v>5</v>
      </c>
      <c r="C8" s="76"/>
      <c r="D8" s="76"/>
      <c r="E8" s="76"/>
      <c r="F8" s="76"/>
      <c r="G8" s="77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75</v>
      </c>
      <c r="E10" s="37">
        <v>38403</v>
      </c>
      <c r="F10" s="20">
        <f>E10/D10</f>
        <v>512.04</v>
      </c>
      <c r="G10" s="10" t="s">
        <v>4</v>
      </c>
      <c r="H10" s="1"/>
    </row>
    <row r="11" spans="1:8" x14ac:dyDescent="0.25">
      <c r="A11" s="1"/>
      <c r="B11" s="41" t="s">
        <v>113</v>
      </c>
      <c r="C11" s="39">
        <v>2015</v>
      </c>
      <c r="D11" s="39">
        <v>75</v>
      </c>
      <c r="E11" s="37">
        <v>1529880</v>
      </c>
      <c r="F11" s="20">
        <f t="shared" ref="F11:F20" si="0">E11/D11</f>
        <v>20398.400000000001</v>
      </c>
      <c r="G11" s="10" t="s">
        <v>4</v>
      </c>
      <c r="H11" s="1"/>
    </row>
    <row r="12" spans="1:8" x14ac:dyDescent="0.25">
      <c r="A12" s="1"/>
      <c r="B12" s="41" t="s">
        <v>113</v>
      </c>
      <c r="C12" s="39">
        <v>2015</v>
      </c>
      <c r="D12" s="39">
        <v>75</v>
      </c>
      <c r="E12" s="37">
        <v>630296</v>
      </c>
      <c r="F12" s="20">
        <f t="shared" si="0"/>
        <v>8403.9466666666667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75</v>
      </c>
      <c r="E13" s="37">
        <v>423630</v>
      </c>
      <c r="F13" s="20">
        <f t="shared" si="0"/>
        <v>5648.4</v>
      </c>
      <c r="G13" s="10" t="s">
        <v>4</v>
      </c>
      <c r="H13" s="1"/>
    </row>
    <row r="14" spans="1:8" x14ac:dyDescent="0.25">
      <c r="A14" s="1"/>
      <c r="B14" s="41" t="s">
        <v>113</v>
      </c>
      <c r="C14" s="39">
        <v>2015</v>
      </c>
      <c r="D14" s="39">
        <v>75</v>
      </c>
      <c r="E14" s="37">
        <v>978504</v>
      </c>
      <c r="F14" s="20">
        <f t="shared" si="0"/>
        <v>13046.72</v>
      </c>
      <c r="G14" s="10" t="s">
        <v>4</v>
      </c>
      <c r="H14" s="1"/>
    </row>
    <row r="15" spans="1:8" x14ac:dyDescent="0.25">
      <c r="A15" s="1"/>
      <c r="B15" s="41" t="s">
        <v>114</v>
      </c>
      <c r="C15" s="39">
        <v>2015</v>
      </c>
      <c r="D15" s="39">
        <v>8</v>
      </c>
      <c r="E15" s="37">
        <v>905722</v>
      </c>
      <c r="F15" s="20">
        <f t="shared" si="0"/>
        <v>113215.25</v>
      </c>
      <c r="G15" s="10" t="s">
        <v>4</v>
      </c>
      <c r="H15" s="1"/>
    </row>
    <row r="16" spans="1:8" x14ac:dyDescent="0.25">
      <c r="A16" s="1"/>
      <c r="B16" s="41" t="s">
        <v>115</v>
      </c>
      <c r="C16" s="39">
        <v>2015</v>
      </c>
      <c r="D16" s="39">
        <v>10</v>
      </c>
      <c r="E16" s="37">
        <v>371187</v>
      </c>
      <c r="F16" s="20">
        <f t="shared" si="0"/>
        <v>37118.699999999997</v>
      </c>
      <c r="G16" s="10" t="s">
        <v>4</v>
      </c>
      <c r="H16" s="1"/>
    </row>
    <row r="17" spans="1:8" x14ac:dyDescent="0.25">
      <c r="A17" s="1"/>
      <c r="B17" s="41" t="s">
        <v>116</v>
      </c>
      <c r="C17" s="39">
        <v>2015</v>
      </c>
      <c r="D17" s="39">
        <v>10</v>
      </c>
      <c r="E17" s="37">
        <v>20275</v>
      </c>
      <c r="F17" s="20">
        <f t="shared" si="0"/>
        <v>2027.5</v>
      </c>
      <c r="G17" s="10" t="s">
        <v>4</v>
      </c>
      <c r="H17" s="1"/>
    </row>
    <row r="18" spans="1:8" x14ac:dyDescent="0.25">
      <c r="A18" s="1"/>
      <c r="B18" s="41" t="s">
        <v>115</v>
      </c>
      <c r="C18" s="39">
        <v>2015</v>
      </c>
      <c r="D18" s="39">
        <v>10</v>
      </c>
      <c r="E18" s="37">
        <v>808020</v>
      </c>
      <c r="F18" s="20">
        <f t="shared" si="0"/>
        <v>80802</v>
      </c>
      <c r="G18" s="10" t="s">
        <v>4</v>
      </c>
      <c r="H18" s="1"/>
    </row>
    <row r="19" spans="1:8" x14ac:dyDescent="0.25">
      <c r="A19" s="1"/>
      <c r="B19" s="41" t="s">
        <v>117</v>
      </c>
      <c r="C19" s="39">
        <v>2015</v>
      </c>
      <c r="D19" s="39">
        <v>75</v>
      </c>
      <c r="E19" s="37">
        <v>49919</v>
      </c>
      <c r="F19" s="20">
        <f t="shared" si="0"/>
        <v>665.5866666666667</v>
      </c>
      <c r="G19" s="10" t="s">
        <v>4</v>
      </c>
      <c r="H19" s="1"/>
    </row>
    <row r="20" spans="1:8" x14ac:dyDescent="0.25">
      <c r="A20" s="1"/>
      <c r="B20" s="41" t="s">
        <v>115</v>
      </c>
      <c r="C20" s="39">
        <v>2015</v>
      </c>
      <c r="D20" s="39">
        <v>10</v>
      </c>
      <c r="E20" s="37">
        <v>41600</v>
      </c>
      <c r="F20" s="20">
        <f t="shared" si="0"/>
        <v>4160</v>
      </c>
      <c r="G20" s="10" t="s">
        <v>4</v>
      </c>
      <c r="H20" s="1"/>
    </row>
    <row r="21" spans="1:8" x14ac:dyDescent="0.25">
      <c r="A21" s="1"/>
      <c r="B21" s="75" t="s">
        <v>118</v>
      </c>
      <c r="C21" s="76"/>
      <c r="D21" s="76"/>
      <c r="E21" s="77"/>
      <c r="F21" s="33">
        <f>SUM(F10:F20)</f>
        <v>285998.54333333333</v>
      </c>
      <c r="G21" s="18" t="s">
        <v>4</v>
      </c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</sheetData>
  <sheetProtection password="C6BD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6270765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5865500</v>
      </c>
      <c r="H10" s="10" t="s">
        <v>4</v>
      </c>
      <c r="I10" s="1"/>
    </row>
    <row r="11" spans="1:9" x14ac:dyDescent="0.25">
      <c r="A11" s="1"/>
      <c r="B11" s="75" t="s">
        <v>82</v>
      </c>
      <c r="C11" s="76"/>
      <c r="D11" s="76"/>
      <c r="E11" s="76"/>
      <c r="F11" s="77"/>
      <c r="G11" s="33">
        <f>G9-G10</f>
        <v>405265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2995654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1190000</v>
      </c>
      <c r="H16" s="10" t="s">
        <v>4</v>
      </c>
      <c r="I16" s="1"/>
    </row>
    <row r="17" spans="1:9" x14ac:dyDescent="0.25">
      <c r="A17" s="1"/>
      <c r="B17" s="75" t="s">
        <v>86</v>
      </c>
      <c r="C17" s="76"/>
      <c r="D17" s="76"/>
      <c r="E17" s="76"/>
      <c r="F17" s="77"/>
      <c r="G17" s="33">
        <f>G15-G16</f>
        <v>1805654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0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0</v>
      </c>
      <c r="H22" s="10" t="s">
        <v>4</v>
      </c>
      <c r="I22" s="1"/>
    </row>
    <row r="23" spans="1:9" x14ac:dyDescent="0.25">
      <c r="A23" s="1"/>
      <c r="B23" s="75" t="s">
        <v>95</v>
      </c>
      <c r="C23" s="76"/>
      <c r="D23" s="76"/>
      <c r="E23" s="76"/>
      <c r="F23" s="77"/>
      <c r="G23" s="33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165000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124500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2015'!F21</f>
        <v>285998.54333333333</v>
      </c>
      <c r="H29" s="10" t="s">
        <v>4</v>
      </c>
      <c r="I29" s="1"/>
    </row>
    <row r="30" spans="1:9" x14ac:dyDescent="0.25">
      <c r="A30" s="1"/>
      <c r="B30" s="75" t="s">
        <v>87</v>
      </c>
      <c r="C30" s="76"/>
      <c r="D30" s="76"/>
      <c r="E30" s="76"/>
      <c r="F30" s="77"/>
      <c r="G30" s="33">
        <f>G29-G27+G29-G28</f>
        <v>282497.08666666667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2016-12-13T11:39:02Z</dcterms:modified>
</cp:coreProperties>
</file>