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M4" i="16" l="1"/>
  <c r="I3" i="16"/>
  <c r="J3" i="16"/>
  <c r="K3" i="16"/>
  <c r="L3" i="16"/>
  <c r="M3" i="16"/>
  <c r="H3" i="16"/>
  <c r="S3" i="16" l="1"/>
  <c r="F3" i="17"/>
  <c r="G3" i="17"/>
  <c r="I4" i="16" l="1"/>
  <c r="J4" i="16"/>
  <c r="K4" i="16"/>
  <c r="L4" i="16"/>
  <c r="H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M6" i="16"/>
  <c r="M5" i="16"/>
  <c r="G5" i="17"/>
  <c r="F4" i="17"/>
  <c r="E5" i="17"/>
  <c r="G4" i="17"/>
  <c r="E4" i="17"/>
  <c r="F5" i="17"/>
  <c r="K6" i="16"/>
  <c r="I5" i="16"/>
  <c r="J3" i="24"/>
  <c r="H5" i="16"/>
  <c r="L6" i="16"/>
  <c r="I6" i="16"/>
  <c r="L5" i="16"/>
  <c r="H6" i="16"/>
  <c r="K5" i="16"/>
  <c r="Q3" i="16" s="1"/>
  <c r="J5" i="16"/>
  <c r="J6" i="16"/>
  <c r="P3" i="16" l="1"/>
  <c r="O3" i="16"/>
  <c r="M3" i="24"/>
  <c r="B9" i="12" s="1"/>
  <c r="B10" i="12" s="1"/>
  <c r="R3" i="16"/>
  <c r="N3" i="16"/>
  <c r="H3" i="17"/>
  <c r="B4" i="12" s="1"/>
  <c r="I2" i="15"/>
  <c r="K2" i="15" s="1"/>
  <c r="B2" i="12" s="1"/>
  <c r="T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<sst xmlns="http://schemas.openxmlformats.org/spreadsheetml/2006/main" count="124" uniqueCount="80">
  <si>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</si>
  <si>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</si>
  <si>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</si>
  <si>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</si>
  <si>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</si>
  <si>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</si>
  <si>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</si>
  <si>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</si>
  <si>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</si>
  <si>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</si>
  <si>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</si>
  <si>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</si>
  <si>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</si>
  <si>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</si>
  <si>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</si>
  <si>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</si>
  <si>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</si>
  <si>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</si>
  <si>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</si>
  <si>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</si>
  <si>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</si>
  <si>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</si>
  <si>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</si>
  <si>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Kvalitetssikring</t>
  </si>
  <si>
    <t>Ledelsessystem</t>
  </si>
  <si>
    <t>Miljøcertificering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</si>
  <si>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</si>
  <si>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</si>
  <si>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</si>
  <si>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</si>
  <si>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</si>
  <si>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</si>
  <si>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</si>
  <si>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</si>
  <si>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</si>
  <si>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</si>
  <si>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</si>
  <si>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</si>
  <si>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</si>
  <si>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</si>
  <si>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</si>
  <si>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</si>
  <si>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</si>
  <si>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</si>
  <si>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</si>
  <si>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</si>
  <si>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</si>
  <si>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</si>
  <si>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</si>
  <si>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</si>
  <si>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</si>
  <si>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</si>
  <si>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</si>
  <si>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Kulfiter (drift)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</si>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</sst>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2204464.8343960857</v>
      </c>
      <c r="C2" t="s">
        <v>11</v>
      </c>
    </row>
    <row r="3" spans="1:3" s="2" customFormat="1" x14ac:dyDescent="0.25">
      <c r="A3" s="5" t="s">
        <v>8</v>
      </c>
      <c r="B3" s="37">
        <f>'Miljø- og servicemål'!T3</f>
        <v>426641.990108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23526.210466666664</v>
      </c>
      <c r="C4" t="s">
        <v>11</v>
      </c>
    </row>
    <row r="5" spans="1:3" s="26" customFormat="1" x14ac:dyDescent="0.25">
      <c r="A5" s="3" t="s">
        <v>12</v>
      </c>
      <c r="B5" s="49">
        <f>SUM(B2:B4)</f>
        <v>2654633.0349707524</v>
      </c>
      <c r="C5" s="64" t="s">
        <v>11</v>
      </c>
    </row>
    <row r="6" spans="1:3" x14ac:dyDescent="0.25">
      <c r="A6" s="48" t="s">
        <v>0</v>
      </c>
      <c r="B6" s="39">
        <f>Investeringer!E3</f>
        <v>1131650.6444780151</v>
      </c>
      <c r="C6" s="23" t="s">
        <v>11</v>
      </c>
    </row>
    <row r="7" spans="1:3" x14ac:dyDescent="0.25">
      <c r="A7" s="4" t="s">
        <v>1</v>
      </c>
      <c r="B7" s="36">
        <f>Investeringer!F3</f>
        <v>214655.18833499451</v>
      </c>
      <c r="C7" t="s">
        <v>11</v>
      </c>
    </row>
    <row r="8" spans="1:3" x14ac:dyDescent="0.25">
      <c r="A8" s="4" t="s">
        <v>2</v>
      </c>
      <c r="B8" s="36">
        <f>Investeringer!G3</f>
        <v>20000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0</v>
      </c>
      <c r="C9" t="s">
        <v>11</v>
      </c>
    </row>
    <row r="10" spans="1:3" s="22" customFormat="1" x14ac:dyDescent="0.25">
      <c r="A10" s="3" t="s">
        <v>51</v>
      </c>
      <c r="B10" s="49">
        <f>SUM(B6:B9)</f>
        <v>1366305.8328130096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1004031</v>
      </c>
      <c r="C11" t="s">
        <v>11</v>
      </c>
    </row>
    <row r="12" spans="1:3" s="22" customFormat="1" x14ac:dyDescent="0.25">
      <c r="A12" s="3" t="s">
        <v>74</v>
      </c>
      <c r="B12" s="49">
        <f>SUM(B11:B11)</f>
        <v>1004031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63</v>
      </c>
      <c r="B14" s="38">
        <f>SUM(B5,B10,B12)</f>
        <v>5024969.8677837625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56</v>
      </c>
      <c r="B16" s="38">
        <f>B14*Pristalsregulering!C8*Pristalsregulering!C9</f>
        <v>5069449.5945612183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64</v>
      </c>
      <c r="D1" s="61" t="s">
        <v>65</v>
      </c>
      <c r="E1" s="61" t="s">
        <v>57</v>
      </c>
      <c r="F1" s="53" t="s">
        <v>66</v>
      </c>
      <c r="G1" s="53" t="s">
        <v>75</v>
      </c>
      <c r="H1" s="53" t="s">
        <v>67</v>
      </c>
      <c r="I1" s="53" t="s">
        <v>52</v>
      </c>
      <c r="J1" s="11" t="s">
        <v>68</v>
      </c>
      <c r="K1" s="11" t="s">
        <v>69</v>
      </c>
    </row>
    <row r="2" spans="1:11" s="23" customFormat="1" ht="15.75" thickTop="1" x14ac:dyDescent="0.25">
      <c r="A2" s="28">
        <v>2015</v>
      </c>
      <c r="B2" s="50">
        <v>2309913</v>
      </c>
      <c r="C2" s="50">
        <v>0</v>
      </c>
      <c r="D2" s="50">
        <f>B2+C2</f>
        <v>2309913</v>
      </c>
      <c r="E2" s="51">
        <f>D2</f>
        <v>2309913</v>
      </c>
      <c r="F2" s="50">
        <v>2204464.8343960857</v>
      </c>
      <c r="G2" s="50">
        <v>0</v>
      </c>
      <c r="H2" s="50">
        <f>F2-G2</f>
        <v>2204464.8343960857</v>
      </c>
      <c r="I2" s="50">
        <f>AVERAGEIF(E2:E4,"&lt;&gt;0")</f>
        <v>2606109.7985159997</v>
      </c>
      <c r="J2" s="50">
        <v>1027212.3935808411</v>
      </c>
      <c r="K2" s="40">
        <f>IF(H2&gt;I2,IF(I2&gt;J2,I2,J2),H2)</f>
        <v>2204464.8343960857</v>
      </c>
    </row>
    <row r="3" spans="1:11" s="23" customFormat="1" x14ac:dyDescent="0.25">
      <c r="A3" s="28">
        <v>2014</v>
      </c>
      <c r="B3" s="50">
        <v>2801597</v>
      </c>
      <c r="C3" s="50"/>
      <c r="D3" s="50">
        <f t="shared" ref="D3:D4" si="0">B3+C3</f>
        <v>2801597</v>
      </c>
      <c r="E3" s="51">
        <f>D3*Pristalsregulering!C7</f>
        <v>2803838.2775999997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2662479</v>
      </c>
      <c r="C4" s="50"/>
      <c r="D4" s="50">
        <f t="shared" si="0"/>
        <v>2662479</v>
      </c>
      <c r="E4" s="51">
        <f>D4*Pristalsregulering!$C$6*Pristalsregulering!$C$7</f>
        <v>2704578.1179479994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22" customWidth="1"/>
    <col min="8" max="8" width="30.7109375" style="56" customWidth="1"/>
    <col min="9" max="12" width="30.7109375" customWidth="1"/>
    <col min="13" max="13" width="30.7109375" style="22" customWidth="1"/>
    <col min="14" max="14" width="30.7109375" style="56" customWidth="1"/>
    <col min="15" max="18" width="30.7109375" customWidth="1"/>
    <col min="19" max="19" width="30.7109375" style="22" customWidth="1"/>
    <col min="20" max="20" width="30.7109375" style="56" customWidth="1"/>
    <col min="21" max="21" width="9.140625" hidden="1" customWidth="1"/>
    <col min="22" max="34" width="0" hidden="1" customWidth="1"/>
    <col min="35" max="35" width="9.140625" hidden="1" customWidth="1"/>
    <col min="36" max="41" width="0" hidden="1" customWidth="1"/>
    <col min="42" max="42" width="9.140625" hidden="1" customWidth="1"/>
    <col min="43" max="55" width="0" hidden="1" customWidth="1"/>
    <col min="56" max="56" width="9.140625" hidden="1" customWidth="1"/>
    <col min="57" max="62" width="0" hidden="1" customWidth="1"/>
    <col min="63" max="63" width="9.140625" hidden="1" customWidth="1"/>
    <col min="64" max="76" width="0" hidden="1" customWidth="1"/>
    <col min="77" max="77" width="9.140625" hidden="1" customWidth="1"/>
    <col min="78" max="83" width="0" hidden="1" customWidth="1"/>
    <col min="84" max="84" width="9.140625" hidden="1" customWidth="1"/>
    <col min="85" max="97" width="0" hidden="1" customWidth="1"/>
    <col min="98" max="98" width="9.140625" hidden="1" customWidth="1"/>
    <col min="99" max="100" width="0" hidden="1" customWidth="1"/>
    <col min="101" max="101" width="9.140625" hidden="1" customWidth="1"/>
    <col min="102" max="107" width="0" hidden="1" customWidth="1"/>
    <col min="108" max="108" width="9.140625" hidden="1" customWidth="1"/>
    <col min="109" max="121" width="0" hidden="1" customWidth="1"/>
    <col min="122" max="122" width="9.140625" hidden="1" customWidth="1"/>
    <col min="123" max="127" width="0" hidden="1" customWidth="1"/>
    <col min="128" max="128" width="9.140625" hidden="1" customWidth="1"/>
    <col min="129" max="135" width="0" hidden="1" customWidth="1"/>
    <col min="136" max="136" width="9.140625" hidden="1" customWidth="1"/>
    <col min="137" max="141" width="0" hidden="1" customWidth="1"/>
    <col min="142" max="143" width="9.140625" hidden="1" customWidth="1"/>
    <col min="144" max="148" width="0" hidden="1" customWidth="1"/>
    <col min="149" max="149" width="9.140625" hidden="1" customWidth="1"/>
    <col min="150" max="156" width="0" hidden="1" customWidth="1"/>
    <col min="157" max="157" width="9.140625" hidden="1" customWidth="1"/>
    <col min="158" max="162" width="0" hidden="1" customWidth="1"/>
    <col min="163" max="164" width="9.140625" hidden="1" customWidth="1"/>
    <col min="165" max="169" width="0" hidden="1" customWidth="1"/>
    <col min="170" max="170" width="9.140625" hidden="1" customWidth="1"/>
    <col min="171" max="177" width="0" hidden="1" customWidth="1"/>
    <col min="178" max="178" width="9.140625" hidden="1" customWidth="1"/>
    <col min="179" max="183" width="0" hidden="1" customWidth="1"/>
    <col min="184" max="185" width="9.140625" hidden="1" customWidth="1"/>
    <col min="186" max="190" width="0" hidden="1" customWidth="1"/>
    <col min="191" max="191" width="9.140625" hidden="1" customWidth="1"/>
    <col min="192" max="198" width="0" hidden="1" customWidth="1"/>
    <col min="199" max="199" width="9.140625" hidden="1" customWidth="1"/>
    <col min="200" max="204" width="0" hidden="1" customWidth="1"/>
    <col min="205" max="205" width="9.140625" hidden="1" customWidth="1"/>
    <col min="206" max="207" width="0" hidden="1" customWidth="1"/>
    <col min="208" max="209" width="9.140625" hidden="1" customWidth="1"/>
    <col min="210" max="214" width="0" hidden="1" customWidth="1"/>
    <col min="215" max="215" width="9.140625" hidden="1" customWidth="1"/>
    <col min="216" max="222" width="0" hidden="1" customWidth="1"/>
    <col min="223" max="223" width="9.140625" hidden="1" customWidth="1"/>
    <col min="224" max="228" width="0" hidden="1" customWidth="1"/>
    <col min="229" max="229" width="9.140625" hidden="1" customWidth="1"/>
    <col min="230" max="234" width="0" hidden="1" customWidth="1"/>
    <col min="235" max="235" width="9.140625" hidden="1" customWidth="1"/>
    <col min="236" max="236" width="0" hidden="1" customWidth="1"/>
    <col min="237" max="237" width="9.140625" hidden="1" customWidth="1"/>
    <col min="238" max="242" width="0" hidden="1" customWidth="1"/>
    <col min="243" max="243" width="9.140625" hidden="1" customWidth="1"/>
    <col min="244" max="248" width="0" hidden="1" customWidth="1"/>
    <col min="249" max="250" width="9.140625" hidden="1" customWidth="1"/>
    <col min="251" max="255" width="0" hidden="1" customWidth="1"/>
    <col min="256" max="256" width="9.140625" hidden="1" customWidth="1"/>
    <col min="257" max="257" width="0" hidden="1" customWidth="1"/>
    <col min="258" max="258" width="9.140625" hidden="1" customWidth="1"/>
    <col min="259" max="263" width="0" hidden="1" customWidth="1"/>
    <col min="264" max="264" width="9.140625" hidden="1" customWidth="1"/>
    <col min="265" max="269" width="0" hidden="1" customWidth="1"/>
    <col min="270" max="271" width="9.140625" hidden="1" customWidth="1"/>
    <col min="272" max="276" width="0" hidden="1" customWidth="1"/>
    <col min="277" max="277" width="9.140625" hidden="1" customWidth="1"/>
    <col min="278" max="278" width="0" hidden="1" customWidth="1"/>
    <col min="279" max="279" width="9.140625" hidden="1" customWidth="1"/>
    <col min="280" max="284" width="0" hidden="1" customWidth="1"/>
    <col min="285" max="285" width="9.140625" hidden="1" customWidth="1"/>
    <col min="286" max="290" width="0" hidden="1" customWidth="1"/>
    <col min="291" max="292" width="9.140625" hidden="1" customWidth="1"/>
    <col min="293" max="297" width="0" hidden="1" customWidth="1"/>
    <col min="298" max="298" width="9.140625" hidden="1" customWidth="1"/>
    <col min="299" max="299" width="0" hidden="1" customWidth="1"/>
    <col min="300" max="300" width="9.140625" hidden="1" customWidth="1"/>
    <col min="301" max="305" width="0" hidden="1" customWidth="1"/>
    <col min="306" max="306" width="9.140625" hidden="1" customWidth="1"/>
    <col min="307" max="311" width="0" hidden="1" customWidth="1"/>
    <col min="312" max="312" width="9.140625" hidden="1" customWidth="1"/>
    <col min="313" max="314" width="0" hidden="1" customWidth="1"/>
    <col min="315" max="316" width="9.140625" hidden="1" customWidth="1"/>
    <col min="317" max="321" width="0" hidden="1" customWidth="1"/>
    <col min="322" max="322" width="9.140625" hidden="1" customWidth="1"/>
    <col min="323" max="323" width="0" hidden="1" customWidth="1"/>
    <col min="324" max="324" width="9.140625" hidden="1" customWidth="1"/>
    <col min="325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20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76" t="s">
        <v>78</v>
      </c>
      <c r="I1" s="10"/>
      <c r="J1" s="10"/>
      <c r="K1" s="10"/>
      <c r="L1" s="10"/>
      <c r="M1" s="10"/>
      <c r="N1" s="76" t="s">
        <v>79</v>
      </c>
      <c r="O1" s="10"/>
      <c r="P1" s="10"/>
      <c r="Q1" s="10"/>
      <c r="R1" s="10"/>
      <c r="S1" s="10"/>
      <c r="T1" s="65"/>
    </row>
    <row r="2" spans="1:20" ht="30.75" thickTop="1" x14ac:dyDescent="0.25">
      <c r="A2" s="17" t="s">
        <v>13</v>
      </c>
      <c r="B2" s="34" t="s">
        <v>60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53</v>
      </c>
      <c r="H2" s="57" t="s">
        <v>22</v>
      </c>
      <c r="I2" s="35" t="s">
        <v>23</v>
      </c>
      <c r="J2" s="35" t="s">
        <v>24</v>
      </c>
      <c r="K2" s="35" t="s">
        <v>25</v>
      </c>
      <c r="L2" s="35" t="s">
        <v>26</v>
      </c>
      <c r="M2" s="35" t="s">
        <v>53</v>
      </c>
      <c r="N2" s="58" t="s">
        <v>22</v>
      </c>
      <c r="O2" s="35" t="s">
        <v>23</v>
      </c>
      <c r="P2" s="35" t="s">
        <v>24</v>
      </c>
      <c r="Q2" s="35" t="s">
        <v>25</v>
      </c>
      <c r="R2" s="35" t="s">
        <v>26</v>
      </c>
      <c r="S2" s="35" t="s">
        <v>53</v>
      </c>
      <c r="T2" s="54" t="s">
        <v>27</v>
      </c>
    </row>
    <row r="3" spans="1:20" s="22" customFormat="1" x14ac:dyDescent="0.25">
      <c r="A3" s="28">
        <v>2016</v>
      </c>
      <c r="B3" s="74"/>
      <c r="C3" s="75">
        <v>50000</v>
      </c>
      <c r="D3" s="75"/>
      <c r="E3" s="75"/>
      <c r="F3" s="75">
        <v>50000</v>
      </c>
      <c r="G3" s="75">
        <v>150000</v>
      </c>
      <c r="H3" s="46">
        <f t="shared" ref="H3" si="0">B3</f>
        <v>0</v>
      </c>
      <c r="I3" s="36">
        <f t="shared" ref="I3:M4" si="1">C3</f>
        <v>50000</v>
      </c>
      <c r="J3" s="36">
        <f t="shared" si="1"/>
        <v>0</v>
      </c>
      <c r="K3" s="36">
        <f t="shared" si="1"/>
        <v>0</v>
      </c>
      <c r="L3" s="36">
        <f t="shared" si="1"/>
        <v>50000</v>
      </c>
      <c r="M3" s="36">
        <f t="shared" si="1"/>
        <v>150000</v>
      </c>
      <c r="N3" s="46">
        <f t="shared" ref="N3:S3" si="2">IF(H4=0,0,AVERAGEIF(H4:H6,"&lt;&gt;0"))+H3</f>
        <v>91407.460599999991</v>
      </c>
      <c r="O3" s="39">
        <f t="shared" si="2"/>
        <v>50000</v>
      </c>
      <c r="P3" s="39">
        <f t="shared" si="2"/>
        <v>21613.053103999999</v>
      </c>
      <c r="Q3" s="39">
        <f t="shared" si="2"/>
        <v>63621.476403999994</v>
      </c>
      <c r="R3" s="39">
        <f t="shared" si="2"/>
        <v>50000</v>
      </c>
      <c r="S3" s="39">
        <f t="shared" si="2"/>
        <v>150000</v>
      </c>
      <c r="T3" s="59">
        <f>SUM(N3:S3)</f>
        <v>426641.990108</v>
      </c>
    </row>
    <row r="4" spans="1:20" x14ac:dyDescent="0.25">
      <c r="A4" s="28">
        <v>2015</v>
      </c>
      <c r="B4" s="36">
        <v>45750</v>
      </c>
      <c r="C4" s="36"/>
      <c r="D4" s="36">
        <v>36538</v>
      </c>
      <c r="E4" s="36">
        <v>5511</v>
      </c>
      <c r="F4" s="36"/>
      <c r="G4" s="36"/>
      <c r="H4" s="46">
        <f>B4</f>
        <v>45750</v>
      </c>
      <c r="I4" s="36">
        <f t="shared" si="1"/>
        <v>0</v>
      </c>
      <c r="J4" s="36">
        <f t="shared" si="1"/>
        <v>36538</v>
      </c>
      <c r="K4" s="36">
        <f t="shared" si="1"/>
        <v>5511</v>
      </c>
      <c r="L4" s="36">
        <f t="shared" si="1"/>
        <v>0</v>
      </c>
      <c r="M4" s="36">
        <f t="shared" si="1"/>
        <v>0</v>
      </c>
      <c r="N4" s="46"/>
      <c r="O4" s="39"/>
      <c r="P4" s="39"/>
      <c r="Q4" s="39"/>
      <c r="R4" s="39"/>
      <c r="S4" s="39"/>
      <c r="T4" s="55"/>
    </row>
    <row r="5" spans="1:20" x14ac:dyDescent="0.25">
      <c r="A5" s="28">
        <v>2014</v>
      </c>
      <c r="B5" s="36">
        <v>120446</v>
      </c>
      <c r="C5" s="36"/>
      <c r="D5" s="36"/>
      <c r="E5" s="36">
        <v>93296</v>
      </c>
      <c r="F5" s="36"/>
      <c r="G5" s="36"/>
      <c r="H5" s="46">
        <f>B5*Pristalsregulering!$C$7</f>
        <v>120542.35679999999</v>
      </c>
      <c r="I5" s="36">
        <f>C5*Pristalsregulering!$C$7</f>
        <v>0</v>
      </c>
      <c r="J5" s="36">
        <f>D5*Pristalsregulering!$C$7</f>
        <v>0</v>
      </c>
      <c r="K5" s="36">
        <f>E5*Pristalsregulering!$C$7</f>
        <v>93370.636799999993</v>
      </c>
      <c r="L5" s="36">
        <f>F5*Pristalsregulering!$C$7</f>
        <v>0</v>
      </c>
      <c r="M5" s="36">
        <f>G5*Pristalsregulering!$C$7</f>
        <v>0</v>
      </c>
      <c r="N5" s="46"/>
      <c r="O5" s="36"/>
      <c r="P5" s="36"/>
      <c r="Q5" s="36"/>
      <c r="R5" s="36"/>
      <c r="S5" s="39"/>
      <c r="T5" s="46"/>
    </row>
    <row r="6" spans="1:20" x14ac:dyDescent="0.25">
      <c r="A6" s="28">
        <v>2013</v>
      </c>
      <c r="B6" s="36">
        <v>106250</v>
      </c>
      <c r="C6" s="36"/>
      <c r="D6" s="36">
        <v>6584</v>
      </c>
      <c r="E6" s="36">
        <v>90551</v>
      </c>
      <c r="F6" s="36"/>
      <c r="G6" s="36"/>
      <c r="H6" s="46">
        <f>B6*Pristalsregulering!$C$7*Pristalsregulering!$C$6</f>
        <v>107930.02499999998</v>
      </c>
      <c r="I6" s="36">
        <f>C6*Pristalsregulering!$C$7*Pristalsregulering!$C$6</f>
        <v>0</v>
      </c>
      <c r="J6" s="36">
        <f>D6*Pristalsregulering!$C$7*Pristalsregulering!$C$6</f>
        <v>6688.1062079999983</v>
      </c>
      <c r="K6" s="36">
        <f>E6*Pristalsregulering!$C$7*Pristalsregulering!$C$6</f>
        <v>91982.792411999981</v>
      </c>
      <c r="L6" s="36">
        <f>F6*Pristalsregulering!$C$7*Pristalsregulering!$C$6</f>
        <v>0</v>
      </c>
      <c r="M6" s="36">
        <f>G6*Pristalsregulering!$C$7*Pristalsregulering!$C$6</f>
        <v>0</v>
      </c>
      <c r="N6" s="46"/>
      <c r="O6" s="36"/>
      <c r="P6" s="36"/>
      <c r="Q6" s="36"/>
      <c r="R6" s="36"/>
      <c r="S6" s="39"/>
      <c r="T6" s="46"/>
    </row>
    <row r="7" spans="1:20" hidden="1" x14ac:dyDescent="0.25"/>
    <row r="8" spans="1:20" hidden="1" x14ac:dyDescent="0.25"/>
    <row r="9" spans="1:20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58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11500</v>
      </c>
      <c r="C3" s="43">
        <v>12940</v>
      </c>
      <c r="D3" s="43">
        <v>0</v>
      </c>
      <c r="E3" s="42">
        <f>B3</f>
        <v>11500</v>
      </c>
      <c r="F3" s="43">
        <f t="shared" ref="F3:G3" si="0">C3</f>
        <v>12940</v>
      </c>
      <c r="G3" s="44">
        <f t="shared" si="0"/>
        <v>0</v>
      </c>
      <c r="H3" s="45">
        <f>IF(E3=0,0,AVERAGEIF(E3:E5,"&lt;&gt;0"))+IF(F3=0,0,AVERAGEIF(F3:F5,"&lt;&gt;0"))+IF(G3=0,0,AVERAGEIF(G3:G5,"&lt;&gt;0"))</f>
        <v>23526.210466666664</v>
      </c>
    </row>
    <row r="4" spans="1:8" x14ac:dyDescent="0.25">
      <c r="A4" s="31">
        <v>2014</v>
      </c>
      <c r="B4" s="42">
        <v>12500</v>
      </c>
      <c r="C4" s="43">
        <v>9800</v>
      </c>
      <c r="D4" s="43">
        <v>0</v>
      </c>
      <c r="E4" s="42">
        <f>B4*Pristalsregulering!$C$7</f>
        <v>12509.999999999998</v>
      </c>
      <c r="F4" s="43">
        <f>C4*Pristalsregulering!$C$7</f>
        <v>9807.8399999999983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14050</v>
      </c>
      <c r="C5" s="43">
        <v>9400</v>
      </c>
      <c r="D5" s="43">
        <v>0</v>
      </c>
      <c r="E5" s="42">
        <f>B5*Pristalsregulering!$C$7*Pristalsregulering!$C$6</f>
        <v>14272.158599999997</v>
      </c>
      <c r="F5" s="43">
        <f>C5*Pristalsregulering!$C$7*Pristalsregulering!$C$6</f>
        <v>9548.6327999999976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70</v>
      </c>
      <c r="C2" s="23" t="s">
        <v>1</v>
      </c>
      <c r="D2" s="28" t="s">
        <v>71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1039452.301127102</v>
      </c>
      <c r="C3" s="39">
        <v>207185.82666666663</v>
      </c>
      <c r="D3" s="41">
        <v>20000</v>
      </c>
      <c r="E3" s="36">
        <f>B3*Pristalsregulering!C2*Pristalsregulering!C3*Pristalsregulering!C4*Pristalsregulering!C5*Pristalsregulering!C6*Pristalsregulering!C7</f>
        <v>1131650.6444780151</v>
      </c>
      <c r="F3" s="36">
        <v>214655.18833499451</v>
      </c>
      <c r="G3" s="36">
        <f>D3</f>
        <v>20000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59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76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0</v>
      </c>
      <c r="D3" s="39">
        <v>0</v>
      </c>
      <c r="E3" s="41">
        <v>0</v>
      </c>
      <c r="F3" s="39">
        <f>B3</f>
        <v>0</v>
      </c>
      <c r="G3" s="39">
        <f>C3</f>
        <v>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0</v>
      </c>
      <c r="L3" s="44">
        <f>AVERAGE(H3:H5)+AVERAGE(I3:I5)</f>
        <v>0</v>
      </c>
      <c r="M3" s="45">
        <f>SUM(J3:L3)</f>
        <v>0</v>
      </c>
      <c r="N3" s="23"/>
    </row>
    <row r="4" spans="1:14" x14ac:dyDescent="0.25">
      <c r="A4" s="28">
        <v>2014</v>
      </c>
      <c r="B4" s="46">
        <v>0</v>
      </c>
      <c r="C4" s="39">
        <v>819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819.65519999999992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562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570.88634399999989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61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16262</v>
      </c>
      <c r="C2" s="43">
        <v>0</v>
      </c>
      <c r="D2" s="43">
        <v>1097</v>
      </c>
      <c r="E2" s="43">
        <v>0</v>
      </c>
      <c r="F2" s="43">
        <v>0</v>
      </c>
      <c r="G2" s="43">
        <v>986672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1004031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62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54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55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2016-10-04T13:01:45Z</dcterms:modified>
</cp:coreProperties>
</file>