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E6" i="16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<sst xmlns="http://schemas.openxmlformats.org/spreadsheetml/2006/main" count="112" uniqueCount="75">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</sst>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4626873.622462024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170775.1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32814.509137333327</v>
      </c>
      <c r="C4" t="s">
        <v>11</v>
      </c>
    </row>
    <row r="5" spans="1:3" s="26" customFormat="1" x14ac:dyDescent="0.25">
      <c r="A5" s="3" t="s">
        <v>12</v>
      </c>
      <c r="B5" s="48">
        <f>SUM(B2:B4)</f>
        <v>4830463.231599357</v>
      </c>
      <c r="C5" s="62" t="s">
        <v>11</v>
      </c>
    </row>
    <row r="6" spans="1:3" x14ac:dyDescent="0.25">
      <c r="A6" s="47" t="s">
        <v>0</v>
      </c>
      <c r="B6" s="38">
        <f>Investeringer!E3</f>
        <v>2436372.8732200889</v>
      </c>
      <c r="C6" s="23" t="s">
        <v>11</v>
      </c>
    </row>
    <row r="7" spans="1:3" x14ac:dyDescent="0.25">
      <c r="A7" s="4" t="s">
        <v>1</v>
      </c>
      <c r="B7" s="35">
        <f>Investeringer!F3</f>
        <v>312602.74534286966</v>
      </c>
      <c r="C7" t="s">
        <v>11</v>
      </c>
    </row>
    <row r="8" spans="1:3" x14ac:dyDescent="0.25">
      <c r="A8" s="4" t="s">
        <v>2</v>
      </c>
      <c r="B8" s="35">
        <f>Investeringer!G3</f>
        <v>41000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19935.060000000001</v>
      </c>
      <c r="C9" t="s">
        <v>11</v>
      </c>
    </row>
    <row r="10" spans="1:3" s="22" customFormat="1" x14ac:dyDescent="0.25">
      <c r="A10" s="3" t="s">
        <v>48</v>
      </c>
      <c r="B10" s="48">
        <f>SUM(B6:B9)</f>
        <v>2809910.6785629587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3036344.4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3036344.4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10676718.310162315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10771225.84469711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4844596.4400000004</v>
      </c>
      <c r="C2" s="49">
        <v>7460.2</v>
      </c>
      <c r="D2" s="49">
        <f>B2+C2</f>
        <v>4852056.6400000006</v>
      </c>
      <c r="E2" s="50">
        <f>D2</f>
        <v>4852056.6400000006</v>
      </c>
      <c r="F2" s="49">
        <v>4626873.622462024</v>
      </c>
      <c r="G2" s="49">
        <v>0</v>
      </c>
      <c r="H2" s="49">
        <f>F2-G2</f>
        <v>4626873.622462024</v>
      </c>
      <c r="I2" s="49">
        <f>AVERAGEIF(E2:E4,"&lt;&gt;0")</f>
        <v>4714583.3926333329</v>
      </c>
      <c r="J2" s="49">
        <v>1858182.3093109508</v>
      </c>
      <c r="K2" s="39">
        <f>IF(H2&gt;I2,IF(I2&gt;J2,I2,J2),H2)</f>
        <v>4626873.622462024</v>
      </c>
    </row>
    <row r="3" spans="1:11" s="23" customFormat="1" x14ac:dyDescent="0.25">
      <c r="A3" s="28">
        <v>2014</v>
      </c>
      <c r="B3" s="49">
        <v>5017552.24</v>
      </c>
      <c r="C3" s="49"/>
      <c r="D3" s="49">
        <f t="shared" ref="D3:D4" si="0">B3+C3</f>
        <v>5017552.24</v>
      </c>
      <c r="E3" s="50">
        <f>D3*Pristalsregulering!C7</f>
        <v>5021566.2817919999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4203659</v>
      </c>
      <c r="C4" s="49"/>
      <c r="D4" s="49">
        <f t="shared" si="0"/>
        <v>4203659</v>
      </c>
      <c r="E4" s="50">
        <f>D4*Pristalsregulering!$C$6*Pristalsregulering!$C$7</f>
        <v>4270127.256107999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>
      <selection activeCell="B5" sqref="B5"/>
    </sheetView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97" width="0" hidden="1" customWidth="1"/>
    <col min="98" max="98" width="9.140625" hidden="1" customWidth="1"/>
    <col min="99" max="111" width="0" hidden="1" customWidth="1"/>
    <col min="112" max="112" width="9.140625" hidden="1" customWidth="1"/>
    <col min="113" max="194" width="0" hidden="1" customWidth="1"/>
    <col min="195" max="195" width="9.140625" hidden="1" customWidth="1"/>
    <col min="196" max="208" width="0" hidden="1" customWidth="1"/>
    <col min="209" max="209" width="9.140625" hidden="1" customWidth="1"/>
    <col min="210" max="222" width="0" hidden="1" customWidth="1"/>
    <col min="223" max="223" width="9.140625" hidden="1" customWidth="1"/>
    <col min="224" max="291" width="0" hidden="1" customWidth="1"/>
    <col min="292" max="292" width="9.140625" hidden="1" customWidth="1"/>
    <col min="293" max="305" width="0" hidden="1" customWidth="1"/>
    <col min="306" max="306" width="9.140625" hidden="1" customWidth="1"/>
    <col min="307" max="319" width="0" hidden="1" customWidth="1"/>
    <col min="320" max="320" width="9.140625" hidden="1" customWidth="1"/>
    <col min="32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>
        <v>10000</v>
      </c>
      <c r="D3" s="45">
        <f>B3</f>
        <v>0</v>
      </c>
      <c r="E3" s="35">
        <f>C3</f>
        <v>10000</v>
      </c>
      <c r="F3" s="45">
        <f>IF(D4=0,0,AVERAGEIF(D4:D6,"&lt;&gt;0"))+D3</f>
        <v>160775.1</v>
      </c>
      <c r="G3" s="38">
        <f>IF(E4=0,0,AVERAGEIF(E4:E6,"&lt;&gt;0"))+E3</f>
        <v>10000</v>
      </c>
      <c r="H3" s="57">
        <f>SUM(F3:G3)</f>
        <v>170775.1</v>
      </c>
    </row>
    <row r="4" spans="1:8" x14ac:dyDescent="0.25">
      <c r="A4" s="28">
        <v>2015</v>
      </c>
      <c r="B4" s="35">
        <v>160775.1</v>
      </c>
      <c r="C4" s="35"/>
      <c r="D4" s="45">
        <f>B4</f>
        <v>160775.1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12000</v>
      </c>
      <c r="C3" s="42">
        <v>13870</v>
      </c>
      <c r="D3" s="42">
        <v>0</v>
      </c>
      <c r="E3" s="41">
        <f>B3</f>
        <v>12000</v>
      </c>
      <c r="F3" s="42">
        <f t="shared" ref="F3:G3" si="0">C3</f>
        <v>13870</v>
      </c>
      <c r="G3" s="43">
        <f t="shared" si="0"/>
        <v>0</v>
      </c>
      <c r="H3" s="44">
        <f>IF(E3=0,0,AVERAGEIF(E3:E5,"&lt;&gt;0"))+IF(F3=0,0,AVERAGEIF(F3:F5,"&lt;&gt;0"))+IF(G3=0,0,AVERAGEIF(G3:G5,"&lt;&gt;0"))</f>
        <v>32814.509137333327</v>
      </c>
    </row>
    <row r="4" spans="1:8" x14ac:dyDescent="0.25">
      <c r="A4" s="31">
        <v>2014</v>
      </c>
      <c r="B4" s="41">
        <v>16500</v>
      </c>
      <c r="C4" s="42">
        <v>17556.150000000001</v>
      </c>
      <c r="D4" s="42">
        <v>0</v>
      </c>
      <c r="E4" s="41">
        <f>B4*Pristalsregulering!$C$7</f>
        <v>16513.199999999997</v>
      </c>
      <c r="F4" s="42">
        <f>C4*Pristalsregulering!$C$7</f>
        <v>17570.194919999998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16500</v>
      </c>
      <c r="C5" s="42">
        <v>21391</v>
      </c>
      <c r="D5" s="42">
        <v>0</v>
      </c>
      <c r="E5" s="41">
        <f>B5*Pristalsregulering!$C$7*Pristalsregulering!$C$6</f>
        <v>16760.897999999994</v>
      </c>
      <c r="F5" s="42">
        <f>C5*Pristalsregulering!$C$7*Pristalsregulering!$C$6</f>
        <v>21729.234491999996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2237875.6216238509</v>
      </c>
      <c r="C3" s="38">
        <v>303225.84590000001</v>
      </c>
      <c r="D3" s="40">
        <v>41000</v>
      </c>
      <c r="E3" s="35">
        <f>B3*Pristalsregulering!C2*Pristalsregulering!C3*Pristalsregulering!C4*Pristalsregulering!C5*Pristalsregulering!C6*Pristalsregulering!C7</f>
        <v>2436372.8732200889</v>
      </c>
      <c r="F3" s="35">
        <v>312602.74534286966</v>
      </c>
      <c r="G3" s="35">
        <f>D3</f>
        <v>41000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19935.060000000001</v>
      </c>
      <c r="D3" s="38">
        <v>0</v>
      </c>
      <c r="E3" s="40">
        <v>0</v>
      </c>
      <c r="F3" s="38">
        <f>B3</f>
        <v>0</v>
      </c>
      <c r="G3" s="38">
        <f>C3</f>
        <v>19935.060000000001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19935.060000000001</v>
      </c>
      <c r="L3" s="43">
        <f>AVERAGE(H3:H5)+AVERAGE(I3:I5)</f>
        <v>0</v>
      </c>
      <c r="M3" s="44">
        <f>SUM(J3:L3)</f>
        <v>19935.060000000001</v>
      </c>
      <c r="N3" s="23"/>
    </row>
    <row r="4" spans="1:14" x14ac:dyDescent="0.25">
      <c r="A4" s="28">
        <v>2014</v>
      </c>
      <c r="B4" s="45">
        <v>0</v>
      </c>
      <c r="C4" s="38">
        <v>126.29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126.391032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12722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12923.160263999998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2335.62</v>
      </c>
      <c r="E2" s="42">
        <v>0</v>
      </c>
      <c r="F2" s="42">
        <v>56179</v>
      </c>
      <c r="G2" s="42">
        <v>2945307.04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3036344.4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Christina Cramer Calonius Hoffgaard</cp:lastModifiedBy>
  <dcterms:created xsi:type="dcterms:W3CDTF">2016-02-18T09:14:14Z</dcterms:created>
  <dcterms:modified xsi:type="dcterms:W3CDTF">2016-11-25T10:15:31Z</dcterms:modified>
</cp:coreProperties>
</file>