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B7" i="12" l="1"/>
  <c r="G3" i="20"/>
  <c r="B8" i="12" s="1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G3" i="16" l="1"/>
  <c r="H3" i="16"/>
  <c r="I3" i="16"/>
  <c r="J3" i="16"/>
  <c r="K3" i="16"/>
  <c r="F3" i="17" l="1"/>
  <c r="G3" i="17"/>
  <c r="G4" i="16" l="1"/>
  <c r="H4" i="16"/>
  <c r="I4" i="16"/>
  <c r="J4" i="16"/>
  <c r="K4" i="16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6" i="16"/>
  <c r="K6" i="16"/>
  <c r="I5" i="16"/>
  <c r="J3" i="24"/>
  <c r="I6" i="16"/>
  <c r="H5" i="16"/>
  <c r="M3" i="16" s="1"/>
  <c r="H6" i="16"/>
  <c r="G5" i="16"/>
  <c r="G6" i="16"/>
  <c r="K5" i="16"/>
  <c r="P3" i="16" s="1"/>
  <c r="J5" i="16"/>
  <c r="O3" i="16" l="1"/>
  <c r="L3" i="16"/>
  <c r="M3" i="24"/>
  <c r="B9" i="12" s="1"/>
  <c r="B10" i="12" s="1"/>
  <c r="N3" i="16"/>
  <c r="H3" i="17"/>
  <c r="B4" i="12" s="1"/>
  <c r="I2" i="15"/>
  <c r="K2" i="15" s="1"/>
  <c r="B2" i="12" s="1"/>
  <c r="Q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<sst xmlns="http://schemas.openxmlformats.org/spreadsheetml/2006/main" count="121" uniqueCount="78">
  <si>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</si>
  <si>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</si>
  <si>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</si>
  <si>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</si>
  <si>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</si>
  <si>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</si>
  <si>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</si>
  <si>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</si>
  <si>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</si>
  <si>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</si>
  <si>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</si>
  <si>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</si>
  <si>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</si>
  <si>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</si>
  <si>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</si>
  <si>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</si>
  <si>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</si>
  <si>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</si>
  <si>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</si>
  <si>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</si>
  <si>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</si>
  <si>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</si>
  <si>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Ledelsessystem</t>
  </si>
  <si>
    <t>Skovrejsning</t>
  </si>
  <si>
    <t>SMS-service</t>
  </si>
  <si>
    <t>Fjernaflæsning</t>
  </si>
  <si>
    <t>Vedligeholdelse af ledningsmodel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</si>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</sst>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1781911.9238177787</v>
      </c>
      <c r="C2" t="s">
        <v>11</v>
      </c>
    </row>
    <row r="3" spans="1:3" s="2" customFormat="1" x14ac:dyDescent="0.25">
      <c r="A3" s="5" t="s">
        <v>8</v>
      </c>
      <c r="B3" s="36">
        <f>'Miljø- og servicemål'!Q3</f>
        <v>155676.58498533332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53788.691598666657</v>
      </c>
      <c r="C4" t="s">
        <v>11</v>
      </c>
    </row>
    <row r="5" spans="1:3" s="26" customFormat="1" x14ac:dyDescent="0.25">
      <c r="A5" s="3" t="s">
        <v>12</v>
      </c>
      <c r="B5" s="48">
        <f>SUM(B2:B4)</f>
        <v>1991377.2004017786</v>
      </c>
      <c r="C5" s="62" t="s">
        <v>11</v>
      </c>
    </row>
    <row r="6" spans="1:3" x14ac:dyDescent="0.25">
      <c r="A6" s="47" t="s">
        <v>0</v>
      </c>
      <c r="B6" s="38">
        <f>Investeringer!E3</f>
        <v>1143564.9641143568</v>
      </c>
      <c r="C6" s="23" t="s">
        <v>11</v>
      </c>
    </row>
    <row r="7" spans="1:3" x14ac:dyDescent="0.25">
      <c r="A7" s="4" t="s">
        <v>1</v>
      </c>
      <c r="B7" s="35">
        <f>Investeringer!F3</f>
        <v>552894.27816273668</v>
      </c>
      <c r="C7" t="s">
        <v>11</v>
      </c>
    </row>
    <row r="8" spans="1:3" x14ac:dyDescent="0.25">
      <c r="A8" s="4" t="s">
        <v>2</v>
      </c>
      <c r="B8" s="35">
        <f>Investeringer!G3</f>
        <v>126333.33333333333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1791</v>
      </c>
      <c r="C9" t="s">
        <v>11</v>
      </c>
    </row>
    <row r="10" spans="1:3" s="22" customFormat="1" x14ac:dyDescent="0.25">
      <c r="A10" s="3" t="s">
        <v>51</v>
      </c>
      <c r="B10" s="48">
        <f>SUM(B6:B9)</f>
        <v>1824583.5756104267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1666822</v>
      </c>
      <c r="C11" t="s">
        <v>11</v>
      </c>
    </row>
    <row r="12" spans="1:3" s="22" customFormat="1" x14ac:dyDescent="0.25">
      <c r="A12" s="3" t="s">
        <v>72</v>
      </c>
      <c r="B12" s="48">
        <f>SUM(B11:B11)</f>
        <v>1666822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61</v>
      </c>
      <c r="B14" s="37">
        <f>SUM(B5,B10,B12)</f>
        <v>5482782.7760122055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55</v>
      </c>
      <c r="B16" s="37">
        <f>B14*Pristalsregulering!C8*Pristalsregulering!C9</f>
        <v>5531314.9436219437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62</v>
      </c>
      <c r="D1" s="59" t="s">
        <v>63</v>
      </c>
      <c r="E1" s="59" t="s">
        <v>56</v>
      </c>
      <c r="F1" s="52" t="s">
        <v>64</v>
      </c>
      <c r="G1" s="52" t="s">
        <v>73</v>
      </c>
      <c r="H1" s="52" t="s">
        <v>65</v>
      </c>
      <c r="I1" s="52" t="s">
        <v>52</v>
      </c>
      <c r="J1" s="11" t="s">
        <v>66</v>
      </c>
      <c r="K1" s="11" t="s">
        <v>67</v>
      </c>
    </row>
    <row r="2" spans="1:11" s="23" customFormat="1" ht="15.75" thickTop="1" x14ac:dyDescent="0.25">
      <c r="A2" s="28">
        <v>2015</v>
      </c>
      <c r="B2" s="49">
        <v>1729749</v>
      </c>
      <c r="C2" s="49">
        <v>0</v>
      </c>
      <c r="D2" s="49">
        <f>B2+C2</f>
        <v>1729749</v>
      </c>
      <c r="E2" s="50">
        <f>D2</f>
        <v>1729749</v>
      </c>
      <c r="F2" s="49">
        <v>1781911.9238177787</v>
      </c>
      <c r="G2" s="49">
        <v>0</v>
      </c>
      <c r="H2" s="49">
        <f>F2-G2</f>
        <v>1781911.9238177787</v>
      </c>
      <c r="I2" s="49">
        <f>AVERAGEIF(E2:E4,"&lt;&gt;0")</f>
        <v>1796331.1468359996</v>
      </c>
      <c r="J2" s="49">
        <v>994345.01483214938</v>
      </c>
      <c r="K2" s="39">
        <f>IF(H2&gt;I2,IF(I2&gt;J2,I2,J2),H2)</f>
        <v>1781911.9238177787</v>
      </c>
    </row>
    <row r="3" spans="1:11" s="23" customFormat="1" x14ac:dyDescent="0.25">
      <c r="A3" s="28">
        <v>2014</v>
      </c>
      <c r="B3" s="49">
        <v>1641789</v>
      </c>
      <c r="C3" s="49"/>
      <c r="D3" s="49">
        <f t="shared" ref="D3:D4" si="0">B3+C3</f>
        <v>1641789</v>
      </c>
      <c r="E3" s="50">
        <f>D3*Pristalsregulering!C7</f>
        <v>1643102.4311999998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1984759</v>
      </c>
      <c r="C4" s="49"/>
      <c r="D4" s="49">
        <f t="shared" si="0"/>
        <v>1984759</v>
      </c>
      <c r="E4" s="50">
        <f>D4*Pristalsregulering!$C$6*Pristalsregulering!$C$7</f>
        <v>2016142.0093079996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6" width="30.7109375" customWidth="1"/>
    <col min="7" max="7" width="30.7109375" style="55" customWidth="1"/>
    <col min="8" max="11" width="30.7109375" customWidth="1"/>
    <col min="12" max="12" width="30.7109375" style="55" customWidth="1"/>
    <col min="13" max="16" width="30.7109375" customWidth="1"/>
    <col min="17" max="17" width="30.7109375" style="55" customWidth="1"/>
    <col min="18" max="18" width="9.140625" hidden="1" customWidth="1"/>
    <col min="45" max="45" width="9.140625" hidden="1"/>
    <col min="73" max="73" width="9.140625" hidden="1"/>
    <col min="100" max="100" width="9.140625" hidden="1"/>
    <col min="105" max="105" width="9.140625" hidden="1"/>
    <col min="107" max="107" width="9.140625" hidden="1"/>
    <col min="111" max="111" width="9.140625" hidden="1"/>
    <col min="116" max="116" width="9.140625" hidden="1"/>
    <col min="118" max="118" width="9.140625" hidden="1"/>
    <col min="135" max="135" width="9.140625" hidden="1"/>
    <col min="140" max="140" width="9.140625" hidden="1"/>
    <col min="142" max="142" width="9.140625" hidden="1"/>
    <col min="146" max="146" width="9.140625" hidden="1"/>
    <col min="151" max="151" width="9.140625" hidden="1"/>
    <col min="153" max="153" width="9.140625" hidden="1"/>
    <col min="155" max="155" width="9.140625" hidden="1"/>
    <col min="160" max="160" width="9.140625" hidden="1"/>
    <col min="162" max="162" width="9.140625" hidden="1"/>
    <col min="166" max="166" width="9.140625" hidden="1"/>
    <col min="171" max="171" width="9.140625" hidden="1"/>
    <col min="173" max="173" width="9.140625" hidden="1"/>
    <col min="190" max="190" width="9.140625" hidden="1"/>
    <col min="195" max="195" width="9.140625" hidden="1"/>
    <col min="197" max="197" width="9.140625" hidden="1"/>
    <col min="201" max="201" width="9.140625" hidden="1"/>
    <col min="206" max="206" width="9.140625" hidden="1"/>
    <col min="208" max="208" width="9.140625" hidden="1"/>
    <col min="211" max="211" width="9.140625" hidden="1"/>
    <col min="213" max="213" width="9.140625" hidden="1"/>
    <col min="215" max="215" width="9.140625" hidden="1"/>
    <col min="217" max="217" width="9.140625" hidden="1"/>
    <col min="219" max="219" width="9.140625" hidden="1"/>
    <col min="222" max="222" width="9.140625" hidden="1"/>
    <col min="224" max="224" width="9.140625" hidden="1"/>
    <col min="226" max="226" width="9.140625" hidden="1"/>
    <col min="230" max="230" width="9.140625" hidden="1"/>
    <col min="232" max="232" width="9.140625" hidden="1"/>
    <col min="236" max="236" width="9.140625" hidden="1"/>
    <col min="241" max="241" width="9.140625" hidden="1"/>
    <col min="243" max="243" width="9.140625" hidden="1"/>
    <col min="246" max="246" width="9.140625" hidden="1"/>
    <col min="248" max="248" width="9.140625" hidden="1"/>
    <col min="250" max="250" width="9.140625" hidden="1"/>
    <col min="252" max="252" width="9.140625" hidden="1"/>
    <col min="254" max="254" width="9.140625" hidden="1"/>
    <col min="257" max="257" width="9.140625" hidden="1"/>
    <col min="259" max="259" width="9.140625" hidden="1"/>
    <col min="261" max="261" width="9.140625" hidden="1"/>
    <col min="263" max="263" width="9.140625" hidden="1"/>
    <col min="266" max="266" width="9.140625" hidden="1"/>
    <col min="268" max="268" width="9.140625" hidden="1"/>
    <col min="270" max="270" width="9.140625" hidden="1"/>
    <col min="272" max="272" width="9.140625" hidden="1"/>
    <col min="274" max="274" width="9.140625" hidden="1"/>
    <col min="277" max="277" width="9.140625" hidden="1"/>
    <col min="279" max="279" width="9.140625" hidden="1"/>
    <col min="281" max="281" width="9.140625" hidden="1"/>
    <col min="285" max="285" width="9.140625" hidden="1"/>
    <col min="287" max="287" width="9.140625" hidden="1"/>
    <col min="291" max="291" width="9.140625" hidden="1"/>
    <col min="296" max="296" width="9.140625" hidden="1"/>
    <col min="298" max="298" width="9.140625" hidden="1"/>
    <col min="301" max="301" width="9.140625" hidden="1"/>
    <col min="303" max="303" width="9.140625" hidden="1"/>
    <col min="305" max="305" width="9.140625" hidden="1"/>
    <col min="307" max="307" width="9.140625" hidden="1"/>
    <col min="309" max="309" width="9.140625" hidden="1"/>
    <col min="312" max="312" width="9.140625" hidden="1"/>
    <col min="314" max="314" width="9.140625" hidden="1"/>
    <col min="316" max="317" width="9.140625" hidden="1"/>
    <col min="319" max="319" width="9.140625" hidden="1"/>
    <col min="321" max="321" width="9.140625" hidden="1"/>
    <col min="323" max="323" width="9.140625" hidden="1"/>
    <col min="325" max="325" width="9.140625" hidden="1"/>
    <col min="327" max="328" width="9.140625" hidden="1"/>
    <col min="330" max="330" width="9.140625" hidden="1"/>
    <col min="332" max="332" width="9.140625" hidden="1"/>
    <col min="334" max="336" width="9.140625" hidden="1"/>
    <col min="338" max="338" width="9.140625" hidden="1"/>
    <col min="340" max="340" width="9.140625" hidden="1"/>
    <col min="342" max="16384" width="9.140625" hidden="1"/>
  </cols>
  <sheetData>
    <row r="1" spans="1:17" s="27" customFormat="1" ht="15.75" thickBot="1" x14ac:dyDescent="0.3">
      <c r="A1" s="9"/>
      <c r="B1" s="33" t="s">
        <v>75</v>
      </c>
      <c r="C1" s="33"/>
      <c r="D1" s="33"/>
      <c r="E1" s="33"/>
      <c r="F1" s="33"/>
      <c r="G1" s="63" t="s">
        <v>76</v>
      </c>
      <c r="H1" s="10"/>
      <c r="I1" s="10"/>
      <c r="J1" s="10"/>
      <c r="K1" s="10"/>
      <c r="L1" s="63" t="s">
        <v>77</v>
      </c>
      <c r="M1" s="10"/>
      <c r="N1" s="10"/>
      <c r="O1" s="10"/>
      <c r="P1" s="10"/>
      <c r="Q1" s="63"/>
    </row>
    <row r="2" spans="1:17" ht="30.75" thickTop="1" x14ac:dyDescent="0.25">
      <c r="A2" s="17" t="s">
        <v>13</v>
      </c>
      <c r="B2" s="34" t="s">
        <v>22</v>
      </c>
      <c r="C2" s="34" t="s">
        <v>23</v>
      </c>
      <c r="D2" s="34" t="s">
        <v>24</v>
      </c>
      <c r="E2" s="34" t="s">
        <v>25</v>
      </c>
      <c r="F2" s="34" t="s">
        <v>26</v>
      </c>
      <c r="G2" s="56" t="s">
        <v>22</v>
      </c>
      <c r="H2" s="34" t="s">
        <v>23</v>
      </c>
      <c r="I2" s="34" t="s">
        <v>24</v>
      </c>
      <c r="J2" s="34" t="s">
        <v>25</v>
      </c>
      <c r="K2" s="34" t="s">
        <v>26</v>
      </c>
      <c r="L2" s="56" t="s">
        <v>22</v>
      </c>
      <c r="M2" s="34" t="s">
        <v>23</v>
      </c>
      <c r="N2" s="34" t="s">
        <v>24</v>
      </c>
      <c r="O2" s="34" t="s">
        <v>25</v>
      </c>
      <c r="P2" s="34" t="s">
        <v>26</v>
      </c>
      <c r="Q2" s="53" t="s">
        <v>27</v>
      </c>
    </row>
    <row r="3" spans="1:17" s="22" customFormat="1" x14ac:dyDescent="0.25">
      <c r="A3" s="28">
        <v>2016</v>
      </c>
      <c r="B3" s="72"/>
      <c r="C3" s="72">
        <v>45000</v>
      </c>
      <c r="D3" s="72"/>
      <c r="E3" s="72"/>
      <c r="F3" s="72"/>
      <c r="G3" s="45">
        <f>B3</f>
        <v>0</v>
      </c>
      <c r="H3" s="35">
        <f>C3</f>
        <v>45000</v>
      </c>
      <c r="I3" s="35">
        <f>D3</f>
        <v>0</v>
      </c>
      <c r="J3" s="35">
        <f>E3</f>
        <v>0</v>
      </c>
      <c r="K3" s="35">
        <f>F3</f>
        <v>0</v>
      </c>
      <c r="L3" s="45">
        <f>IF(G4=0,0,AVERAGEIF(G4:G6,"&lt;&gt;0"))+G3</f>
        <v>34050.212</v>
      </c>
      <c r="M3" s="38">
        <f>IF(H4=0,0,AVERAGEIF(H4:H6,"&lt;&gt;0"))+H3</f>
        <v>45000</v>
      </c>
      <c r="N3" s="38">
        <f>IF(I4=0,0,AVERAGEIF(I4:I6,"&lt;&gt;0"))+I3</f>
        <v>13555.372985333333</v>
      </c>
      <c r="O3" s="38">
        <f>IF(J4=0,0,AVERAGEIF(J4:J6,"&lt;&gt;0"))+J3</f>
        <v>46991</v>
      </c>
      <c r="P3" s="38">
        <f>IF(K4=0,0,AVERAGEIF(K4:K6,"&lt;&gt;0"))+K3</f>
        <v>16080</v>
      </c>
      <c r="Q3" s="57">
        <f>SUM(L3:P3)</f>
        <v>155676.58498533332</v>
      </c>
    </row>
    <row r="4" spans="1:17" x14ac:dyDescent="0.25">
      <c r="A4" s="28">
        <v>2015</v>
      </c>
      <c r="B4" s="35">
        <v>25036</v>
      </c>
      <c r="C4" s="35"/>
      <c r="D4" s="35">
        <v>14803</v>
      </c>
      <c r="E4" s="35">
        <v>46991</v>
      </c>
      <c r="F4" s="35">
        <v>16080</v>
      </c>
      <c r="G4" s="45">
        <f>B4</f>
        <v>25036</v>
      </c>
      <c r="H4" s="35">
        <f>C4</f>
        <v>0</v>
      </c>
      <c r="I4" s="35">
        <f>D4</f>
        <v>14803</v>
      </c>
      <c r="J4" s="35">
        <f>E4</f>
        <v>46991</v>
      </c>
      <c r="K4" s="35">
        <f>F4</f>
        <v>16080</v>
      </c>
      <c r="L4" s="45"/>
      <c r="M4" s="38"/>
      <c r="N4" s="38"/>
      <c r="O4" s="38"/>
      <c r="P4" s="38"/>
      <c r="Q4" s="54"/>
    </row>
    <row r="5" spans="1:17" x14ac:dyDescent="0.25">
      <c r="A5" s="28">
        <v>2014</v>
      </c>
      <c r="B5" s="35">
        <v>43030</v>
      </c>
      <c r="C5" s="35"/>
      <c r="D5" s="35">
        <v>15324</v>
      </c>
      <c r="E5" s="35"/>
      <c r="F5" s="35"/>
      <c r="G5" s="45">
        <f>B5*Pristalsregulering!$C$7</f>
        <v>43064.423999999999</v>
      </c>
      <c r="H5" s="35">
        <f>C5*Pristalsregulering!$C$7</f>
        <v>0</v>
      </c>
      <c r="I5" s="35">
        <f>D5*Pristalsregulering!$C$7</f>
        <v>15336.259199999999</v>
      </c>
      <c r="J5" s="35">
        <f>E5*Pristalsregulering!$C$7</f>
        <v>0</v>
      </c>
      <c r="K5" s="35">
        <f>F5*Pristalsregulering!$C$7</f>
        <v>0</v>
      </c>
      <c r="L5" s="45"/>
      <c r="M5" s="35"/>
      <c r="N5" s="35"/>
      <c r="O5" s="35"/>
      <c r="P5" s="35"/>
      <c r="Q5" s="45"/>
    </row>
    <row r="6" spans="1:17" x14ac:dyDescent="0.25">
      <c r="A6" s="28">
        <v>2013</v>
      </c>
      <c r="B6" s="35"/>
      <c r="C6" s="35"/>
      <c r="D6" s="35">
        <v>10363</v>
      </c>
      <c r="E6" s="35"/>
      <c r="F6" s="35"/>
      <c r="G6" s="45">
        <f>B6*Pristalsregulering!$C$7*Pristalsregulering!$C$6</f>
        <v>0</v>
      </c>
      <c r="H6" s="35">
        <f>C6*Pristalsregulering!$C$7*Pristalsregulering!$C$6</f>
        <v>0</v>
      </c>
      <c r="I6" s="35">
        <f>D6*Pristalsregulering!$C$7*Pristalsregulering!$C$6</f>
        <v>10526.859755999998</v>
      </c>
      <c r="J6" s="35">
        <f>E6*Pristalsregulering!$C$7*Pristalsregulering!$C$6</f>
        <v>0</v>
      </c>
      <c r="K6" s="35">
        <f>F6*Pristalsregulering!$C$7*Pristalsregulering!$C$6</f>
        <v>0</v>
      </c>
      <c r="L6" s="45"/>
      <c r="M6" s="35"/>
      <c r="N6" s="35"/>
      <c r="O6" s="35"/>
      <c r="P6" s="35"/>
      <c r="Q6" s="45"/>
    </row>
    <row r="7" spans="1:17" hidden="1" x14ac:dyDescent="0.25"/>
    <row r="8" spans="1:17" hidden="1" x14ac:dyDescent="0.25"/>
    <row r="9" spans="1:17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3" t="s">
        <v>28</v>
      </c>
      <c r="C1" s="74"/>
      <c r="D1" s="74"/>
      <c r="E1" s="75" t="s">
        <v>57</v>
      </c>
      <c r="F1" s="76"/>
      <c r="G1" s="77"/>
      <c r="H1" s="29"/>
    </row>
    <row r="2" spans="1:8" s="21" customFormat="1" ht="15.75" thickTop="1" x14ac:dyDescent="0.25">
      <c r="A2" s="19" t="s">
        <v>13</v>
      </c>
      <c r="B2" s="16" t="s">
        <v>29</v>
      </c>
      <c r="C2" s="20" t="s">
        <v>30</v>
      </c>
      <c r="D2" s="20" t="s">
        <v>31</v>
      </c>
      <c r="E2" s="16" t="s">
        <v>29</v>
      </c>
      <c r="F2" s="20" t="s">
        <v>30</v>
      </c>
      <c r="G2" s="46" t="s">
        <v>31</v>
      </c>
      <c r="H2" s="6" t="s">
        <v>33</v>
      </c>
    </row>
    <row r="3" spans="1:8" x14ac:dyDescent="0.25">
      <c r="A3" s="31">
        <v>2015</v>
      </c>
      <c r="B3" s="41">
        <v>31500</v>
      </c>
      <c r="C3" s="42">
        <v>12485</v>
      </c>
      <c r="D3" s="42">
        <v>0</v>
      </c>
      <c r="E3" s="41">
        <f>B3</f>
        <v>31500</v>
      </c>
      <c r="F3" s="42">
        <f t="shared" ref="F3:G3" si="0">C3</f>
        <v>12485</v>
      </c>
      <c r="G3" s="43">
        <f t="shared" si="0"/>
        <v>0</v>
      </c>
      <c r="H3" s="44">
        <f>IF(E3=0,0,AVERAGEIF(E3:E5,"&lt;&gt;0"))+IF(F3=0,0,AVERAGEIF(F3:F5,"&lt;&gt;0"))+IF(G3=0,0,AVERAGEIF(G3:G5,"&lt;&gt;0"))</f>
        <v>53788.691598666657</v>
      </c>
    </row>
    <row r="4" spans="1:8" x14ac:dyDescent="0.25">
      <c r="A4" s="31">
        <v>2014</v>
      </c>
      <c r="B4" s="41">
        <v>20000</v>
      </c>
      <c r="C4" s="42">
        <v>14379</v>
      </c>
      <c r="D4" s="42">
        <v>0</v>
      </c>
      <c r="E4" s="41">
        <f>B4*Pristalsregulering!$C$7</f>
        <v>20016</v>
      </c>
      <c r="F4" s="42">
        <f>C4*Pristalsregulering!$C$7</f>
        <v>14390.503199999999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65000</v>
      </c>
      <c r="C5" s="42">
        <v>16683</v>
      </c>
      <c r="D5" s="42">
        <v>0</v>
      </c>
      <c r="E5" s="41">
        <f>B5*Pristalsregulering!$C$7*Pristalsregulering!$C$6</f>
        <v>66027.779999999984</v>
      </c>
      <c r="F5" s="42">
        <f>C5*Pristalsregulering!$C$7*Pristalsregulering!$C$6</f>
        <v>16946.791595999995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2" customFormat="1" ht="15.75" thickBot="1" x14ac:dyDescent="0.3">
      <c r="A1" s="71"/>
      <c r="B1" s="76" t="s">
        <v>70</v>
      </c>
      <c r="C1" s="76"/>
      <c r="D1" s="77"/>
      <c r="E1" s="78" t="s">
        <v>71</v>
      </c>
      <c r="F1" s="78"/>
      <c r="G1" s="78"/>
    </row>
    <row r="2" spans="1:7" s="22" customFormat="1" ht="15.75" thickTop="1" x14ac:dyDescent="0.25">
      <c r="A2" s="69" t="s">
        <v>13</v>
      </c>
      <c r="B2" s="23" t="s">
        <v>68</v>
      </c>
      <c r="C2" s="23" t="s">
        <v>1</v>
      </c>
      <c r="D2" s="28" t="s">
        <v>69</v>
      </c>
      <c r="E2" s="22" t="s">
        <v>0</v>
      </c>
      <c r="F2" s="22" t="s">
        <v>1</v>
      </c>
      <c r="G2" s="22" t="s">
        <v>2</v>
      </c>
    </row>
    <row r="3" spans="1:7" s="22" customFormat="1" x14ac:dyDescent="0.25">
      <c r="A3" s="70">
        <v>2015</v>
      </c>
      <c r="B3" s="38">
        <v>1050395.9320283784</v>
      </c>
      <c r="C3" s="38">
        <v>540068.58166666678</v>
      </c>
      <c r="D3" s="40">
        <v>126333.33333333333</v>
      </c>
      <c r="E3" s="35">
        <f>B3*Pristalsregulering!C2*Pristalsregulering!C3*Pristalsregulering!C4*Pristalsregulering!C5*Pristalsregulering!C6*Pristalsregulering!C7</f>
        <v>1143564.9641143568</v>
      </c>
      <c r="F3" s="35">
        <v>552894.27816273668</v>
      </c>
      <c r="G3" s="35">
        <f>D3</f>
        <v>126333.33333333333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3" t="s">
        <v>44</v>
      </c>
      <c r="C1" s="74"/>
      <c r="D1" s="74"/>
      <c r="E1" s="74"/>
      <c r="F1" s="75" t="s">
        <v>58</v>
      </c>
      <c r="G1" s="76"/>
      <c r="H1" s="76"/>
      <c r="I1" s="76"/>
      <c r="J1" s="79" t="s">
        <v>33</v>
      </c>
      <c r="K1" s="78"/>
      <c r="L1" s="80"/>
      <c r="M1" s="13"/>
    </row>
    <row r="2" spans="1:14" s="26" customFormat="1" ht="15.75" thickTop="1" x14ac:dyDescent="0.25">
      <c r="A2" s="19" t="s">
        <v>13</v>
      </c>
      <c r="B2" s="8" t="s">
        <v>45</v>
      </c>
      <c r="C2" s="7" t="s">
        <v>46</v>
      </c>
      <c r="D2" s="7" t="s">
        <v>47</v>
      </c>
      <c r="E2" s="51" t="s">
        <v>48</v>
      </c>
      <c r="F2" s="7" t="s">
        <v>45</v>
      </c>
      <c r="G2" s="7" t="s">
        <v>46</v>
      </c>
      <c r="H2" s="7" t="s">
        <v>47</v>
      </c>
      <c r="I2" s="51" t="s">
        <v>48</v>
      </c>
      <c r="J2" s="20" t="s">
        <v>49</v>
      </c>
      <c r="K2" s="20" t="s">
        <v>46</v>
      </c>
      <c r="L2" s="15" t="s">
        <v>74</v>
      </c>
      <c r="M2" s="6" t="s">
        <v>32</v>
      </c>
      <c r="N2" s="32"/>
    </row>
    <row r="3" spans="1:14" x14ac:dyDescent="0.25">
      <c r="A3" s="28">
        <v>2015</v>
      </c>
      <c r="B3" s="45">
        <v>0</v>
      </c>
      <c r="C3" s="38">
        <v>1791</v>
      </c>
      <c r="D3" s="38">
        <v>0</v>
      </c>
      <c r="E3" s="40">
        <v>0</v>
      </c>
      <c r="F3" s="38">
        <f>B3</f>
        <v>0</v>
      </c>
      <c r="G3" s="38">
        <f>C3</f>
        <v>1791</v>
      </c>
      <c r="H3" s="38">
        <f>D3</f>
        <v>0</v>
      </c>
      <c r="I3" s="40">
        <f>E3</f>
        <v>0</v>
      </c>
      <c r="J3" s="42">
        <f>AVERAGE(F3:F5)</f>
        <v>0</v>
      </c>
      <c r="K3" s="42">
        <f>G3</f>
        <v>1791</v>
      </c>
      <c r="L3" s="43">
        <f>AVERAGE(H3:H5)+AVERAGE(I3:I5)</f>
        <v>0</v>
      </c>
      <c r="M3" s="44">
        <f>SUM(J3:L3)</f>
        <v>1791</v>
      </c>
      <c r="N3" s="23"/>
    </row>
    <row r="4" spans="1:14" x14ac:dyDescent="0.25">
      <c r="A4" s="28">
        <v>2014</v>
      </c>
      <c r="B4" s="45">
        <v>0</v>
      </c>
      <c r="C4" s="38">
        <v>6461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6466.1687999999995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0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0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34</v>
      </c>
      <c r="C1" s="66" t="s">
        <v>35</v>
      </c>
      <c r="D1" s="66" t="s">
        <v>36</v>
      </c>
      <c r="E1" s="66" t="s">
        <v>37</v>
      </c>
      <c r="F1" s="66" t="s">
        <v>38</v>
      </c>
      <c r="G1" s="66" t="s">
        <v>39</v>
      </c>
      <c r="H1" s="66" t="s">
        <v>40</v>
      </c>
      <c r="I1" s="66" t="s">
        <v>41</v>
      </c>
      <c r="J1" s="66" t="s">
        <v>42</v>
      </c>
      <c r="K1" s="66" t="s">
        <v>59</v>
      </c>
      <c r="L1" s="67" t="s">
        <v>43</v>
      </c>
      <c r="M1" s="14" t="s">
        <v>32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0</v>
      </c>
      <c r="E2" s="42">
        <v>0</v>
      </c>
      <c r="F2" s="42">
        <v>148417</v>
      </c>
      <c r="G2" s="42">
        <v>1485882</v>
      </c>
      <c r="H2" s="42" t="s">
        <v>50</v>
      </c>
      <c r="I2" s="42">
        <v>0</v>
      </c>
      <c r="J2" s="42">
        <v>0</v>
      </c>
      <c r="K2" s="42"/>
      <c r="L2" s="43"/>
      <c r="M2" s="44">
        <f>SUM(B2:L2)</f>
        <v>1666822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50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50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60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53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54</v>
      </c>
      <c r="B9" s="25">
        <v>1.2699999999999999E-2</v>
      </c>
      <c r="C9" s="23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2016-09-30T11:25:18Z</dcterms:modified>
</cp:coreProperties>
</file>