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<sst xmlns="http://schemas.openxmlformats.org/spreadsheetml/2006/main" count="100" uniqueCount="69">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</sst>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3452422.2212746665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44743.369643999999</v>
      </c>
      <c r="C3" t="s">
        <v>10</v>
      </c>
    </row>
    <row r="4" spans="1:3" s="25" customFormat="1" x14ac:dyDescent="0.25">
      <c r="A4" s="3" t="s">
        <v>11</v>
      </c>
      <c r="B4" s="45">
        <f>SUM(B2:B3)</f>
        <v>3497165.5909186667</v>
      </c>
      <c r="C4" s="54" t="s">
        <v>10</v>
      </c>
    </row>
    <row r="5" spans="1:3" x14ac:dyDescent="0.25">
      <c r="A5" s="44" t="s">
        <v>0</v>
      </c>
      <c r="B5" s="35">
        <f>Investeringer!E3</f>
        <v>1963364.0577911332</v>
      </c>
      <c r="C5" s="22" t="s">
        <v>10</v>
      </c>
    </row>
    <row r="6" spans="1:3" x14ac:dyDescent="0.25">
      <c r="A6" s="4" t="s">
        <v>1</v>
      </c>
      <c r="B6" s="32">
        <f>Investeringer!F3</f>
        <v>551159</v>
      </c>
      <c r="C6" t="s">
        <v>10</v>
      </c>
    </row>
    <row r="7" spans="1:3" x14ac:dyDescent="0.25">
      <c r="A7" s="4" t="s">
        <v>2</v>
      </c>
      <c r="B7" s="32">
        <f>Investeringer!G3</f>
        <v>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50871.941333333329</v>
      </c>
      <c r="C8" t="s">
        <v>10</v>
      </c>
    </row>
    <row r="9" spans="1:3" s="21" customFormat="1" x14ac:dyDescent="0.25">
      <c r="A9" s="3" t="s">
        <v>45</v>
      </c>
      <c r="B9" s="45">
        <f>SUM(B5:B8)</f>
        <v>2565394.9991244669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4076332</v>
      </c>
      <c r="C10" t="s">
        <v>10</v>
      </c>
    </row>
    <row r="11" spans="1:3" s="21" customFormat="1" x14ac:dyDescent="0.25">
      <c r="A11" s="3" t="s">
        <v>66</v>
      </c>
      <c r="B11" s="45">
        <f>SUM(B10:B10)</f>
        <v>4076332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10138892.590043133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10228639.431138121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67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3093330</v>
      </c>
      <c r="C2" s="46">
        <v>2027</v>
      </c>
      <c r="D2" s="46">
        <f>B2+C2</f>
        <v>3095357</v>
      </c>
      <c r="E2" s="47">
        <f>D2</f>
        <v>3095357</v>
      </c>
      <c r="F2" s="46">
        <v>3897770.0039028255</v>
      </c>
      <c r="G2" s="46">
        <v>0</v>
      </c>
      <c r="H2" s="46">
        <f>F2-G2</f>
        <v>3897770.0039028255</v>
      </c>
      <c r="I2" s="46">
        <f>AVERAGEIF(E2:E4,"&lt;&gt;0")</f>
        <v>3452422.2212746665</v>
      </c>
      <c r="J2" s="46">
        <v>3281529.5144281266</v>
      </c>
      <c r="K2" s="36">
        <f>IF(H2&gt;I2,IF(I2&gt;J2,I2,J2),H2)</f>
        <v>3452422.2212746665</v>
      </c>
    </row>
    <row r="3" spans="1:11" s="22" customFormat="1" x14ac:dyDescent="0.25">
      <c r="A3" s="27">
        <v>2014</v>
      </c>
      <c r="B3" s="46">
        <v>3866155</v>
      </c>
      <c r="C3" s="46"/>
      <c r="D3" s="46">
        <f t="shared" ref="D3:D4" si="0">B3+C3</f>
        <v>3866155</v>
      </c>
      <c r="E3" s="47">
        <f>D3*Pristalsregulering!C7</f>
        <v>3869247.9239999996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3339852</v>
      </c>
      <c r="C4" s="46"/>
      <c r="D4" s="46">
        <f t="shared" si="0"/>
        <v>3339852</v>
      </c>
      <c r="E4" s="47">
        <f>D4*Pristalsregulering!$C$6*Pristalsregulering!$C$7</f>
        <v>3392661.7398239993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21000</v>
      </c>
      <c r="C3" s="39">
        <v>16035</v>
      </c>
      <c r="D3" s="39">
        <v>0</v>
      </c>
      <c r="E3" s="38">
        <f>B3</f>
        <v>21000</v>
      </c>
      <c r="F3" s="39">
        <f t="shared" ref="F3:G3" si="0">C3</f>
        <v>16035</v>
      </c>
      <c r="G3" s="40">
        <f t="shared" si="0"/>
        <v>0</v>
      </c>
      <c r="H3" s="41">
        <f>IF(E3=0,0,AVERAGEIF(E3:E5,"&lt;&gt;0"))+IF(F3=0,0,AVERAGEIF(F3:F5,"&lt;&gt;0"))+IF(G3=0,0,AVERAGEIF(G3:G5,"&lt;&gt;0"))</f>
        <v>44743.369643999999</v>
      </c>
    </row>
    <row r="4" spans="1:8" x14ac:dyDescent="0.25">
      <c r="A4" s="30">
        <v>2014</v>
      </c>
      <c r="B4" s="38">
        <v>21000</v>
      </c>
      <c r="C4" s="39">
        <v>21753</v>
      </c>
      <c r="D4" s="39">
        <v>0</v>
      </c>
      <c r="E4" s="38">
        <f>B4*Pristalsregulering!$C$7</f>
        <v>21016.799999999999</v>
      </c>
      <c r="F4" s="39">
        <f>C4*Pristalsregulering!$C$7</f>
        <v>21770.402399999999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25000</v>
      </c>
      <c r="C5" s="39">
        <v>28561</v>
      </c>
      <c r="D5" s="39">
        <v>0</v>
      </c>
      <c r="E5" s="38">
        <f>B5*Pristalsregulering!$C$7*Pristalsregulering!$C$6</f>
        <v>25395.299999999996</v>
      </c>
      <c r="F5" s="39">
        <f>C5*Pristalsregulering!$C$7*Pristalsregulering!$C$6</f>
        <v>29012.606531999994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64</v>
      </c>
      <c r="C1" s="66"/>
      <c r="D1" s="67"/>
      <c r="E1" s="68" t="s">
        <v>65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63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1803403.9902505307</v>
      </c>
      <c r="C3" s="35">
        <v>531763</v>
      </c>
      <c r="D3" s="37">
        <v>0</v>
      </c>
      <c r="E3" s="32">
        <f>B3*Pristalsregulering!C2*Pristalsregulering!C3*Pristalsregulering!C4*Pristalsregulering!C5*Pristalsregulering!C6*Pristalsregulering!C7</f>
        <v>1963364.0577911332</v>
      </c>
      <c r="F3" s="32">
        <v>551159</v>
      </c>
      <c r="G3" s="32">
        <f>D3</f>
        <v>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68</v>
      </c>
      <c r="M2" s="6" t="s">
        <v>25</v>
      </c>
      <c r="N2" s="31"/>
    </row>
    <row r="3" spans="1:14" x14ac:dyDescent="0.25">
      <c r="A3" s="27">
        <v>2015</v>
      </c>
      <c r="B3" s="42">
        <v>87784</v>
      </c>
      <c r="C3" s="35">
        <v>0</v>
      </c>
      <c r="D3" s="35">
        <v>0</v>
      </c>
      <c r="E3" s="37">
        <v>0</v>
      </c>
      <c r="F3" s="35">
        <f>B3</f>
        <v>87784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50871.941333333329</v>
      </c>
      <c r="K3" s="39">
        <f>G3</f>
        <v>0</v>
      </c>
      <c r="L3" s="40">
        <f>AVERAGE(H3:H5)+AVERAGE(I3:I5)</f>
        <v>0</v>
      </c>
      <c r="M3" s="41">
        <f>SUM(J3:L3)</f>
        <v>50871.941333333329</v>
      </c>
      <c r="N3" s="22"/>
    </row>
    <row r="4" spans="1:14" x14ac:dyDescent="0.25">
      <c r="A4" s="27">
        <v>2014</v>
      </c>
      <c r="B4" s="42">
        <v>64780</v>
      </c>
      <c r="C4" s="35">
        <v>114908</v>
      </c>
      <c r="D4" s="35">
        <v>0</v>
      </c>
      <c r="E4" s="37">
        <v>0</v>
      </c>
      <c r="F4" s="35">
        <f>IF(B4="","",B4*Pristalsregulering!$C$7)</f>
        <v>64831.823999999993</v>
      </c>
      <c r="G4" s="35">
        <f>IF(C4="","",C4*Pristalsregulering!$C$7)</f>
        <v>114999.9264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100372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101959.08206399999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32522</v>
      </c>
      <c r="C2" s="39">
        <v>0</v>
      </c>
      <c r="D2" s="39">
        <v>0</v>
      </c>
      <c r="E2" s="39">
        <v>0</v>
      </c>
      <c r="F2" s="39">
        <v>76000</v>
      </c>
      <c r="G2" s="39">
        <v>3967810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4076332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Mie Nørgaard Hilstrøm</cp:lastModifiedBy>
  <dcterms:created xsi:type="dcterms:W3CDTF">2016-02-18T09:14:14Z</dcterms:created>
  <dcterms:modified xsi:type="dcterms:W3CDTF">2016-11-24T08:57:46Z</dcterms:modified>
</cp:coreProperties>
</file>