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andsam AS (V225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 l="1"/>
  <c r="E25" i="32"/>
  <c r="E10" i="11"/>
  <c r="E8" i="32"/>
  <c r="E38" i="32" s="1"/>
  <c r="E41" i="32" s="1"/>
  <c r="E17" i="32"/>
  <c r="E39" i="32" s="1"/>
  <c r="E42" i="32" s="1"/>
  <c r="E29" i="21"/>
  <c r="E30" i="21"/>
  <c r="C29" i="21"/>
  <c r="C30" i="21"/>
  <c r="E23" i="21"/>
  <c r="E24" i="21"/>
  <c r="C23" i="21"/>
  <c r="C24" i="21"/>
  <c r="E17" i="21"/>
  <c r="E18" i="21"/>
  <c r="C17" i="21"/>
  <c r="C18" i="21"/>
  <c r="E9" i="23"/>
  <c r="E10" i="15"/>
  <c r="E9" i="22"/>
  <c r="E32" i="39"/>
  <c r="E33" i="39"/>
  <c r="C32" i="39"/>
  <c r="C33" i="39"/>
  <c r="E25" i="39"/>
  <c r="E26" i="39"/>
  <c r="C25" i="39"/>
  <c r="C26" i="39"/>
  <c r="E18" i="39"/>
  <c r="E19" i="39"/>
  <c r="C18" i="39"/>
  <c r="C19" i="39"/>
  <c r="E11" i="39"/>
  <c r="E12" i="39"/>
  <c r="C11" i="39"/>
  <c r="C12" i="39"/>
  <c r="C34" i="39"/>
  <c r="E16" i="23"/>
  <c r="E34" i="39"/>
  <c r="E17" i="23"/>
  <c r="C27" i="39"/>
  <c r="E16" i="22"/>
  <c r="E27" i="39"/>
  <c r="E17" i="22"/>
  <c r="E20" i="39"/>
  <c r="E18" i="15"/>
  <c r="C20" i="39"/>
  <c r="E17" i="15"/>
  <c r="E18" i="23"/>
  <c r="E13" i="39"/>
  <c r="E22" i="2"/>
  <c r="E18" i="22"/>
  <c r="C13" i="39"/>
  <c r="E21" i="2"/>
  <c r="E23" i="2" s="1"/>
  <c r="E19" i="15"/>
  <c r="E15" i="27"/>
  <c r="E16" i="27"/>
  <c r="E27" i="27"/>
  <c r="E9" i="2"/>
  <c r="E33" i="32"/>
  <c r="F11" i="11"/>
  <c r="C10" i="37"/>
  <c r="C11" i="37"/>
  <c r="C12" i="37"/>
  <c r="G11" i="11"/>
  <c r="E11" i="21"/>
  <c r="C11" i="21"/>
  <c r="E11" i="29"/>
  <c r="C11" i="29"/>
  <c r="C14" i="19"/>
  <c r="E19" i="2" s="1"/>
  <c r="C12" i="21"/>
  <c r="E12" i="21"/>
  <c r="C12" i="29"/>
  <c r="E12" i="29"/>
  <c r="E14" i="2"/>
  <c r="E13" i="2"/>
  <c r="E11" i="11"/>
  <c r="E10" i="37"/>
  <c r="E11" i="37"/>
  <c r="E12" i="37"/>
  <c r="E12" i="2"/>
  <c r="E21" i="15" l="1"/>
  <c r="E25" i="2"/>
  <c r="E22" i="15"/>
  <c r="E26" i="2"/>
  <c r="E15" i="15"/>
  <c r="E14" i="22"/>
  <c r="E14" i="23"/>
  <c r="E15" i="2"/>
  <c r="E16" i="2" s="1"/>
  <c r="E17" i="2" l="1"/>
  <c r="E29" i="2" s="1"/>
  <c r="E9" i="15"/>
  <c r="E11" i="15" l="1"/>
  <c r="E12" i="15" s="1"/>
  <c r="E13" i="15" l="1"/>
  <c r="E8" i="22" l="1"/>
  <c r="E23" i="15"/>
  <c r="E10" i="22" l="1"/>
  <c r="E11" i="22" l="1"/>
  <c r="E12" i="22" s="1"/>
  <c r="E19" i="22" l="1"/>
  <c r="E8" i="23"/>
  <c r="E10" i="23" l="1"/>
  <c r="E11" i="23" s="1"/>
  <c r="E12" i="23" l="1"/>
  <c r="E19" i="23" s="1"/>
</calcChain>
</file>

<file path=xl/sharedStrings.xml><?xml version="1.0" encoding="utf-8"?>
<sst xmlns="http://schemas.openxmlformats.org/spreadsheetml/2006/main" count="415" uniqueCount="161">
  <si>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</si>
  <si>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</si>
  <si>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</si>
  <si>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</si>
  <si>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</si>
  <si>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</si>
  <si>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</si>
  <si>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</si>
  <si>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</si>
  <si>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</si>
  <si>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</si>
  <si>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</si>
  <si>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</si>
  <si>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</si>
  <si>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</si>
  <si>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</si>
  <si>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</si>
  <si>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</si>
  <si>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</si>
  <si>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</si>
  <si>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</si>
  <si>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</si>
  <si>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</si>
  <si>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</si>
  <si>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</si>
  <si>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</si>
  <si>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</si>
  <si>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</si>
  <si>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</si>
  <si>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</si>
  <si>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</si>
  <si>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</si>
  <si>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</si>
  <si>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</si>
  <si>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</si>
  <si>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</si>
  <si>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</si>
  <si>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</si>
  <si>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</si>
  <si>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</si>
  <si>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</si>
  <si>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</si>
  <si>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</si>
  <si>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</si>
  <si>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</si>
  <si>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</si>
  <si>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</si>
  <si>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</si>
  <si>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</si>
  <si>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</si>
  <si>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</si>
  <si>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</si>
  <si>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</si>
  <si>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</si>
  <si>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</si>
  <si>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</si>
  <si>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</si>
  <si>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</si>
  <si>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</si>
  <si>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</si>
  <si>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</si>
  <si>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</si>
  <si>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</si>
  <si>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</si>
  <si>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</si>
  <si>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</si>
  <si>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</si>
  <si>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</si>
  <si>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</si>
  <si>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</si>
  <si>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</si>
  <si>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</si>
  <si>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</si>
  <si>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</si>
  <si>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</si>
  <si>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</si>
  <si>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</si>
  <si>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</si>
  <si>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</si>
  <si>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</si>
  <si>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</si>
  <si>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</si>
  <si>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</si>
  <si>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</si>
  <si>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</si>
  <si>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</si>
  <si>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</si>
  <si>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</si>
  <si>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</si>
  <si>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</si>
  <si>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</si>
  <si>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</si>
  <si>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</si>
  <si>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</si>
  <si>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</si>
  <si>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</si>
  <si>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</si>
  <si>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</si>
  <si>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</si>
  <si>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</si>
  <si>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</si>
  <si>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</si>
  <si>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</si>
  <si>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</si>
  <si>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</si>
  <si>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</si>
  <si>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</si>
  <si>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</si>
  <si>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</si>
  <si>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</si>
  <si>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</si>
  <si>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</si>
  <si>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</si>
  <si>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</si>
  <si>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</si>
  <si>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</si>
  <si>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</si>
  <si>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</si>
  <si>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</si>
  <si>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</si>
  <si>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</si>
  <si>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</si>
  <si>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</si>
  <si>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</si>
  <si>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</si>
  <si>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</si>
  <si>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</si>
  <si>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</si>
  <si>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</si>
  <si>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</si>
  <si>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</si>
  <si>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</si>
  <si>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</si>
  <si>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</si>
  <si>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</si>
  <si>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</si>
  <si>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</si>
  <si>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</si>
  <si>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</si>
  <si>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</si>
  <si>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</si>
  <si>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</si>
  <si>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</si>
  <si>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</si>
  <si>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</si>
  <si>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</si>
  <si>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</si>
  <si>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</si>
  <si>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</si>
  <si>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</si>
  <si>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</si>
  <si>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</si>
  <si>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</si>
  <si>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</si>
  <si>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til Forsyningssekretariatet</t>
  </si>
  <si>
    <t>Køb af ydelser og produkter fra andre vandselskaber reguleret af vandsektorloven</t>
  </si>
  <si>
    <t>Ingen anlægsprojekter</t>
  </si>
  <si>
    <t>Investeringsomkostninger til erstatninger</t>
  </si>
  <si>
    <t>Korrektion af tidligere rammer</t>
  </si>
  <si>
    <t>Engangskorrektion vedrørende erstatninger</t>
  </si>
  <si>
    <t>Justering vedrørende erstatninger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</si>
</sst>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7" borderId="2" xfId="0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0" t="s">
        <v>4</v>
      </c>
      <c r="E6" s="50"/>
      <c r="F6" s="50"/>
      <c r="G6" s="50"/>
      <c r="H6" s="3"/>
      <c r="I6" s="1"/>
    </row>
    <row r="7" spans="1:9" ht="15" customHeight="1" x14ac:dyDescent="0.45">
      <c r="A7" s="1"/>
      <c r="B7" s="1"/>
      <c r="C7" s="3"/>
      <c r="D7" s="50"/>
      <c r="E7" s="50"/>
      <c r="F7" s="50"/>
      <c r="G7" s="50"/>
      <c r="H7" s="3"/>
      <c r="I7" s="1"/>
    </row>
    <row r="8" spans="1:9" ht="15.75" x14ac:dyDescent="0.5">
      <c r="A8" s="1"/>
      <c r="B8" s="1"/>
      <c r="C8" s="4"/>
      <c r="D8" s="55" t="s">
        <v>131</v>
      </c>
      <c r="E8" s="55"/>
      <c r="F8" s="55"/>
      <c r="G8" s="55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54" t="s">
        <v>5</v>
      </c>
      <c r="E11" s="54"/>
      <c r="F11" s="54"/>
      <c r="G11" s="54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47" t="s">
        <v>83</v>
      </c>
      <c r="E13" s="48"/>
      <c r="F13" s="48"/>
      <c r="G13" s="49"/>
      <c r="H13" s="1"/>
      <c r="I13" s="1"/>
    </row>
    <row r="14" spans="1:9" x14ac:dyDescent="0.45">
      <c r="A14" s="1"/>
      <c r="B14" s="1"/>
      <c r="C14" s="6" t="s">
        <v>15</v>
      </c>
      <c r="D14" s="47" t="s">
        <v>132</v>
      </c>
      <c r="E14" s="48"/>
      <c r="F14" s="48"/>
      <c r="G14" s="49"/>
      <c r="H14" s="1"/>
      <c r="I14" s="1"/>
    </row>
    <row r="15" spans="1:9" x14ac:dyDescent="0.45">
      <c r="A15" s="1"/>
      <c r="B15" s="1"/>
      <c r="C15" s="6" t="s">
        <v>37</v>
      </c>
      <c r="D15" s="47" t="s">
        <v>47</v>
      </c>
      <c r="E15" s="48"/>
      <c r="F15" s="48"/>
      <c r="G15" s="49"/>
      <c r="H15" s="1"/>
      <c r="I15" s="1"/>
    </row>
    <row r="16" spans="1:9" x14ac:dyDescent="0.45">
      <c r="A16" s="1"/>
      <c r="B16" s="1"/>
      <c r="C16" s="6" t="s">
        <v>38</v>
      </c>
      <c r="D16" s="47" t="s">
        <v>84</v>
      </c>
      <c r="E16" s="48"/>
      <c r="F16" s="48"/>
      <c r="G16" s="49"/>
      <c r="H16" s="1"/>
      <c r="I16" s="1"/>
    </row>
    <row r="17" spans="1:9" x14ac:dyDescent="0.45">
      <c r="A17" s="1"/>
      <c r="B17" s="1"/>
      <c r="C17" s="6" t="s">
        <v>79</v>
      </c>
      <c r="D17" s="47" t="s">
        <v>85</v>
      </c>
      <c r="E17" s="48"/>
      <c r="F17" s="48"/>
      <c r="G17" s="49"/>
      <c r="H17" s="1"/>
      <c r="I17" s="1"/>
    </row>
    <row r="18" spans="1:9" x14ac:dyDescent="0.45">
      <c r="A18" s="1"/>
      <c r="B18" s="1"/>
      <c r="C18" s="6" t="s">
        <v>7</v>
      </c>
      <c r="D18" s="59" t="s">
        <v>12</v>
      </c>
      <c r="E18" s="60"/>
      <c r="F18" s="60"/>
      <c r="G18" s="61"/>
      <c r="H18" s="1"/>
      <c r="I18" s="1"/>
    </row>
    <row r="19" spans="1:9" x14ac:dyDescent="0.45">
      <c r="A19" s="1"/>
      <c r="B19" s="1"/>
      <c r="C19" s="6" t="s">
        <v>8</v>
      </c>
      <c r="D19" s="51" t="s">
        <v>86</v>
      </c>
      <c r="E19" s="52"/>
      <c r="F19" s="52"/>
      <c r="G19" s="53"/>
      <c r="H19" s="1"/>
      <c r="I19" s="1"/>
    </row>
    <row r="20" spans="1:9" x14ac:dyDescent="0.45">
      <c r="A20" s="1"/>
      <c r="B20" s="1"/>
      <c r="C20" s="6" t="s">
        <v>74</v>
      </c>
      <c r="D20" s="51" t="s">
        <v>39</v>
      </c>
      <c r="E20" s="52"/>
      <c r="F20" s="52"/>
      <c r="G20" s="53"/>
      <c r="H20" s="1"/>
      <c r="I20" s="1"/>
    </row>
    <row r="21" spans="1:9" x14ac:dyDescent="0.45">
      <c r="A21" s="1"/>
      <c r="B21" s="1"/>
      <c r="C21" s="6" t="s">
        <v>121</v>
      </c>
      <c r="D21" s="51" t="s">
        <v>51</v>
      </c>
      <c r="E21" s="52"/>
      <c r="F21" s="52"/>
      <c r="G21" s="53"/>
      <c r="H21" s="1"/>
      <c r="I21" s="1"/>
    </row>
    <row r="22" spans="1:9" x14ac:dyDescent="0.45">
      <c r="A22" s="1"/>
      <c r="B22" s="1"/>
      <c r="C22" s="6" t="s">
        <v>122</v>
      </c>
      <c r="D22" s="51" t="s">
        <v>52</v>
      </c>
      <c r="E22" s="52"/>
      <c r="F22" s="52"/>
      <c r="G22" s="53"/>
      <c r="H22" s="1"/>
      <c r="I22" s="1"/>
    </row>
    <row r="23" spans="1:9" x14ac:dyDescent="0.45">
      <c r="A23" s="1"/>
      <c r="B23" s="1"/>
      <c r="C23" s="6" t="s">
        <v>123</v>
      </c>
      <c r="D23" s="51" t="s">
        <v>87</v>
      </c>
      <c r="E23" s="52"/>
      <c r="F23" s="52"/>
      <c r="G23" s="53"/>
      <c r="H23" s="1"/>
      <c r="I23" s="1"/>
    </row>
    <row r="24" spans="1:9" x14ac:dyDescent="0.45">
      <c r="A24" s="1"/>
      <c r="B24" s="1"/>
      <c r="C24" s="6" t="s">
        <v>9</v>
      </c>
      <c r="D24" s="51" t="s">
        <v>40</v>
      </c>
      <c r="E24" s="52"/>
      <c r="F24" s="52"/>
      <c r="G24" s="53"/>
      <c r="H24" s="1"/>
      <c r="I24" s="1"/>
    </row>
    <row r="25" spans="1:9" x14ac:dyDescent="0.45">
      <c r="A25" s="1"/>
      <c r="B25" s="1"/>
      <c r="C25" s="6" t="s">
        <v>61</v>
      </c>
      <c r="D25" s="56" t="s">
        <v>75</v>
      </c>
      <c r="E25" s="57"/>
      <c r="F25" s="57"/>
      <c r="G25" s="58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45">
      <c r="A9" s="1"/>
      <c r="B9" s="35" t="s">
        <v>16</v>
      </c>
      <c r="C9" s="35" t="s">
        <v>11</v>
      </c>
      <c r="D9" s="36"/>
      <c r="E9" s="35" t="s">
        <v>31</v>
      </c>
      <c r="F9" s="42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65</v>
      </c>
      <c r="C8" s="81"/>
      <c r="D8" s="81"/>
      <c r="E8" s="81"/>
      <c r="F8" s="82"/>
      <c r="G8" s="1"/>
    </row>
    <row r="9" spans="1:7" x14ac:dyDescent="0.45">
      <c r="A9" s="1"/>
      <c r="B9" s="35" t="s">
        <v>16</v>
      </c>
      <c r="C9" s="35" t="s">
        <v>11</v>
      </c>
      <c r="D9" s="36"/>
      <c r="E9" s="35" t="s">
        <v>31</v>
      </c>
      <c r="F9" s="42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0" t="s">
        <v>66</v>
      </c>
      <c r="C15" s="81"/>
      <c r="D15" s="81"/>
      <c r="E15" s="81"/>
      <c r="F15" s="82"/>
      <c r="G15" s="1"/>
    </row>
    <row r="16" spans="1:7" x14ac:dyDescent="0.45">
      <c r="A16" s="1"/>
      <c r="B16" s="35" t="s">
        <v>16</v>
      </c>
      <c r="C16" s="35" t="s">
        <v>11</v>
      </c>
      <c r="D16" s="36"/>
      <c r="E16" s="35" t="s">
        <v>31</v>
      </c>
      <c r="F16" s="42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0" t="s">
        <v>67</v>
      </c>
      <c r="C22" s="81"/>
      <c r="D22" s="81"/>
      <c r="E22" s="81"/>
      <c r="F22" s="82"/>
      <c r="G22" s="1"/>
    </row>
    <row r="23" spans="1:7" x14ac:dyDescent="0.45">
      <c r="A23" s="1"/>
      <c r="B23" s="35" t="s">
        <v>16</v>
      </c>
      <c r="C23" s="35" t="s">
        <v>11</v>
      </c>
      <c r="D23" s="36"/>
      <c r="E23" s="35" t="s">
        <v>31</v>
      </c>
      <c r="F23" s="42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0" t="s">
        <v>114</v>
      </c>
      <c r="C29" s="81"/>
      <c r="D29" s="81"/>
      <c r="E29" s="81"/>
      <c r="F29" s="82"/>
      <c r="G29" s="1"/>
    </row>
    <row r="30" spans="1:7" x14ac:dyDescent="0.45">
      <c r="A30" s="1"/>
      <c r="B30" s="35" t="s">
        <v>16</v>
      </c>
      <c r="C30" s="35" t="s">
        <v>11</v>
      </c>
      <c r="D30" s="36"/>
      <c r="E30" s="35" t="s">
        <v>31</v>
      </c>
      <c r="F30" s="42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8" t="s">
        <v>142</v>
      </c>
      <c r="C3" s="78"/>
      <c r="D3" s="78"/>
      <c r="E3" s="78"/>
      <c r="F3" s="78"/>
      <c r="G3" s="1"/>
    </row>
    <row r="4" spans="1:7" ht="25.5" customHeight="1" x14ac:dyDescent="0.45">
      <c r="A4" s="1"/>
      <c r="B4" s="78"/>
      <c r="C4" s="78"/>
      <c r="D4" s="78"/>
      <c r="E4" s="78"/>
      <c r="F4" s="7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8" t="s">
        <v>143</v>
      </c>
      <c r="C3" s="78"/>
      <c r="D3" s="78"/>
      <c r="E3" s="78"/>
      <c r="F3" s="78"/>
      <c r="G3" s="1"/>
    </row>
    <row r="4" spans="1:7" ht="25.5" customHeight="1" x14ac:dyDescent="0.45">
      <c r="A4" s="1"/>
      <c r="B4" s="78"/>
      <c r="C4" s="78"/>
      <c r="D4" s="78"/>
      <c r="E4" s="78"/>
      <c r="F4" s="7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58</v>
      </c>
      <c r="C14" s="81"/>
      <c r="D14" s="81"/>
      <c r="E14" s="81"/>
      <c r="F14" s="82"/>
      <c r="G14" s="1"/>
    </row>
    <row r="15" spans="1:7" x14ac:dyDescent="0.4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0" t="s">
        <v>60</v>
      </c>
      <c r="C20" s="81"/>
      <c r="D20" s="81"/>
      <c r="E20" s="81"/>
      <c r="F20" s="82"/>
      <c r="G20" s="1"/>
    </row>
    <row r="21" spans="1:7" x14ac:dyDescent="0.4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0" t="s">
        <v>109</v>
      </c>
      <c r="C26" s="81"/>
      <c r="D26" s="81"/>
      <c r="E26" s="81"/>
      <c r="F26" s="82"/>
      <c r="G26" s="1"/>
    </row>
    <row r="27" spans="1:7" x14ac:dyDescent="0.4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78" t="s">
        <v>144</v>
      </c>
      <c r="C3" s="78"/>
      <c r="D3" s="1"/>
    </row>
    <row r="4" spans="1:4" ht="25.5" customHeight="1" x14ac:dyDescent="0.45">
      <c r="A4" s="1"/>
      <c r="B4" s="78"/>
      <c r="C4" s="78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3" t="s">
        <v>14</v>
      </c>
      <c r="C8" s="44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3"/>
      <c r="C14" s="44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3" t="s">
        <v>72</v>
      </c>
      <c r="C17" s="44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2"/>
      <c r="C19" s="93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1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13</v>
      </c>
      <c r="C8" s="38"/>
      <c r="D8" s="38"/>
      <c r="E8" s="38"/>
      <c r="F8" s="38"/>
      <c r="G8" s="1"/>
    </row>
    <row r="9" spans="1:7" x14ac:dyDescent="0.45">
      <c r="A9" s="1"/>
      <c r="B9" s="33" t="s">
        <v>26</v>
      </c>
      <c r="C9" s="33"/>
      <c r="D9" s="33"/>
      <c r="E9" s="7">
        <f>'Fane 3. Omkostninger i ØR2020'!E16</f>
        <v>2957871.8553259294</v>
      </c>
      <c r="F9" s="33" t="s">
        <v>3</v>
      </c>
      <c r="G9" s="1"/>
    </row>
    <row r="10" spans="1:7" x14ac:dyDescent="0.45">
      <c r="A10" s="1"/>
      <c r="B10" s="32" t="s">
        <v>157</v>
      </c>
      <c r="C10" s="33"/>
      <c r="D10" s="33"/>
      <c r="E10" s="7">
        <v>-10898.139338426799</v>
      </c>
      <c r="F10" s="33" t="s">
        <v>3</v>
      </c>
      <c r="G10" s="1"/>
    </row>
    <row r="11" spans="1:7" ht="17.100000000000001" customHeight="1" x14ac:dyDescent="0.45">
      <c r="A11" s="1"/>
      <c r="B11" s="33" t="s">
        <v>120</v>
      </c>
      <c r="C11" s="33"/>
      <c r="D11" s="33"/>
      <c r="E11" s="7">
        <v>0</v>
      </c>
      <c r="F11" s="33" t="s">
        <v>3</v>
      </c>
      <c r="G11" s="1"/>
    </row>
    <row r="12" spans="1:7" ht="17.100000000000001" customHeight="1" x14ac:dyDescent="0.45">
      <c r="A12" s="1"/>
      <c r="B12" s="27" t="s">
        <v>80</v>
      </c>
      <c r="C12" s="33"/>
      <c r="D12" s="33"/>
      <c r="E12" s="7">
        <f>'Fane 7.1. Varige tillæg'!C12+'Fane 7.1. Varige tillæg'!E12</f>
        <v>0</v>
      </c>
      <c r="F12" s="33" t="s">
        <v>3</v>
      </c>
      <c r="G12" s="1"/>
    </row>
    <row r="13" spans="1:7" ht="17.100000000000001" customHeight="1" x14ac:dyDescent="0.45">
      <c r="A13" s="1"/>
      <c r="B13" s="27" t="s">
        <v>82</v>
      </c>
      <c r="C13" s="33"/>
      <c r="D13" s="33"/>
      <c r="E13" s="8">
        <f>-('Fane 9. Bortfald'!C12+'Fane 9. Bortfald'!E12)</f>
        <v>0</v>
      </c>
      <c r="F13" s="33" t="s">
        <v>3</v>
      </c>
      <c r="G13" s="1"/>
    </row>
    <row r="14" spans="1:7" ht="17.100000000000001" customHeight="1" x14ac:dyDescent="0.45">
      <c r="A14" s="1"/>
      <c r="B14" s="27" t="s">
        <v>89</v>
      </c>
      <c r="C14" s="33"/>
      <c r="D14" s="33"/>
      <c r="E14" s="8">
        <f>'Fane 8. Tilknyttet virksomhed'!C12+'Fane 8. Tilknyttet virksomhed'!E12</f>
        <v>0</v>
      </c>
      <c r="F14" s="33" t="s">
        <v>3</v>
      </c>
      <c r="G14" s="1"/>
    </row>
    <row r="15" spans="1:7" ht="17.100000000000001" customHeight="1" x14ac:dyDescent="0.45">
      <c r="A15" s="1"/>
      <c r="B15" s="27" t="s">
        <v>18</v>
      </c>
      <c r="C15" s="33"/>
      <c r="D15" s="33"/>
      <c r="E15" s="8">
        <f>SUM(E9:E14)*'Fane 10. Nøgletal'!C13</f>
        <v>35953.079335047536</v>
      </c>
      <c r="F15" s="33" t="s">
        <v>3</v>
      </c>
      <c r="G15" s="1"/>
    </row>
    <row r="16" spans="1:7" ht="17.100000000000001" customHeight="1" x14ac:dyDescent="0.45">
      <c r="A16" s="1"/>
      <c r="B16" s="27" t="s">
        <v>72</v>
      </c>
      <c r="C16" s="33"/>
      <c r="D16" s="33"/>
      <c r="E16" s="8">
        <f>-SUM(E9:E15)*'Fane 10. Nøgletal'!C18</f>
        <v>-50709.755520483355</v>
      </c>
      <c r="F16" s="33" t="s">
        <v>3</v>
      </c>
      <c r="G16" s="1"/>
    </row>
    <row r="17" spans="1:7" ht="15" customHeight="1" x14ac:dyDescent="0.45">
      <c r="A17" s="1"/>
      <c r="B17" s="40" t="s">
        <v>20</v>
      </c>
      <c r="C17" s="37"/>
      <c r="D17" s="37"/>
      <c r="E17" s="9">
        <f>SUM(E9:E16)</f>
        <v>2932217.0398020665</v>
      </c>
      <c r="F17" s="39" t="s">
        <v>3</v>
      </c>
      <c r="G17" s="1"/>
    </row>
    <row r="18" spans="1:7" ht="15" customHeight="1" x14ac:dyDescent="0.45">
      <c r="A18" s="1"/>
      <c r="B18" s="38" t="s">
        <v>12</v>
      </c>
      <c r="C18" s="38"/>
      <c r="D18" s="38"/>
      <c r="E18" s="38"/>
      <c r="F18" s="38"/>
      <c r="G18" s="1"/>
    </row>
    <row r="19" spans="1:7" ht="15" customHeight="1" x14ac:dyDescent="0.45">
      <c r="A19" s="1"/>
      <c r="B19" s="39" t="s">
        <v>12</v>
      </c>
      <c r="C19" s="39"/>
      <c r="D19" s="39"/>
      <c r="E19" s="9">
        <f>'Fane 4. Ikke-påvirkelige omk.'!C14</f>
        <v>642358.31256828003</v>
      </c>
      <c r="F19" s="39" t="s">
        <v>3</v>
      </c>
      <c r="G19" s="1"/>
    </row>
    <row r="20" spans="1:7" ht="15" customHeight="1" x14ac:dyDescent="0.45">
      <c r="A20" s="1"/>
      <c r="B20" s="38" t="s">
        <v>52</v>
      </c>
      <c r="C20" s="38"/>
      <c r="D20" s="38"/>
      <c r="E20" s="38"/>
      <c r="F20" s="38"/>
      <c r="G20" s="1"/>
    </row>
    <row r="21" spans="1:7" ht="15" customHeight="1" x14ac:dyDescent="0.45">
      <c r="A21" s="1"/>
      <c r="B21" s="27" t="s">
        <v>49</v>
      </c>
      <c r="C21" s="33"/>
      <c r="D21" s="33"/>
      <c r="E21" s="8">
        <f>'Fane 7.2. Engangstillæg'!C13</f>
        <v>0</v>
      </c>
      <c r="F21" s="33" t="s">
        <v>3</v>
      </c>
      <c r="G21" s="1"/>
    </row>
    <row r="22" spans="1:7" x14ac:dyDescent="0.45">
      <c r="A22" s="1"/>
      <c r="B22" s="27" t="s">
        <v>50</v>
      </c>
      <c r="C22" s="33"/>
      <c r="D22" s="33"/>
      <c r="E22" s="8">
        <f>'Fane 7.2. Engangstillæg'!E13</f>
        <v>0</v>
      </c>
      <c r="F22" s="33" t="s">
        <v>3</v>
      </c>
      <c r="G22" s="1"/>
    </row>
    <row r="23" spans="1:7" ht="15" customHeight="1" x14ac:dyDescent="0.45">
      <c r="A23" s="1"/>
      <c r="B23" s="40" t="s">
        <v>53</v>
      </c>
      <c r="C23" s="37"/>
      <c r="D23" s="37"/>
      <c r="E23" s="9">
        <f>SUM(E21:E22)</f>
        <v>0</v>
      </c>
      <c r="F23" s="39" t="s">
        <v>3</v>
      </c>
      <c r="G23" s="1"/>
    </row>
    <row r="24" spans="1:7" x14ac:dyDescent="0.45">
      <c r="A24" s="1"/>
      <c r="B24" s="38" t="s">
        <v>124</v>
      </c>
      <c r="C24" s="38"/>
      <c r="D24" s="38"/>
      <c r="E24" s="38"/>
      <c r="F24" s="38"/>
      <c r="G24" s="1"/>
    </row>
    <row r="25" spans="1:7" x14ac:dyDescent="0.45">
      <c r="A25" s="1"/>
      <c r="B25" s="40" t="s">
        <v>36</v>
      </c>
      <c r="C25" s="37"/>
      <c r="D25" s="37"/>
      <c r="E25" s="9">
        <f>'Fane 5. Kontrol af ØR2019'!E41</f>
        <v>0</v>
      </c>
      <c r="F25" s="39" t="s">
        <v>3</v>
      </c>
      <c r="G25" s="1"/>
    </row>
    <row r="26" spans="1:7" x14ac:dyDescent="0.45">
      <c r="A26" s="1"/>
      <c r="B26" s="40" t="s">
        <v>125</v>
      </c>
      <c r="C26" s="37"/>
      <c r="D26" s="37"/>
      <c r="E26" s="9">
        <f>'Fane 5. Kontrol af ØR2019'!E42</f>
        <v>0</v>
      </c>
      <c r="F26" s="39" t="s">
        <v>3</v>
      </c>
      <c r="G26" s="1"/>
    </row>
    <row r="27" spans="1:7" x14ac:dyDescent="0.45">
      <c r="A27" s="1"/>
      <c r="B27" s="38" t="s">
        <v>158</v>
      </c>
      <c r="C27" s="38"/>
      <c r="D27" s="38"/>
      <c r="E27" s="38"/>
      <c r="F27" s="38"/>
      <c r="G27" s="1"/>
    </row>
    <row r="28" spans="1:7" x14ac:dyDescent="0.45">
      <c r="A28" s="1"/>
      <c r="B28" s="40" t="s">
        <v>159</v>
      </c>
      <c r="C28" s="37"/>
      <c r="D28" s="37"/>
      <c r="E28" s="9">
        <v>567.98599999999999</v>
      </c>
      <c r="F28" s="39" t="s">
        <v>3</v>
      </c>
      <c r="G28" s="1"/>
    </row>
    <row r="29" spans="1:7" x14ac:dyDescent="0.45">
      <c r="A29" s="1"/>
      <c r="B29" s="38" t="s">
        <v>28</v>
      </c>
      <c r="C29" s="38"/>
      <c r="D29" s="38"/>
      <c r="E29" s="10">
        <f>SUM(E17,E19,E23,E25,E26,E28)</f>
        <v>3575143.3383703465</v>
      </c>
      <c r="F29" s="11" t="s">
        <v>3</v>
      </c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</sheetData>
  <sheetProtection algorithmName="SHA-512" hashValue="otmmofMhGNQdoMlH5LtLt6J9NdUHqqsRdhNhpYM56su91gi0m9YPF5v2nFtwiV+Ys8CvDn3FQBzEwtrla5pXgw==" saltValue="y2YO8oE21Vp7w0J/4Rpz2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/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13</v>
      </c>
      <c r="C8" s="38"/>
      <c r="D8" s="38"/>
      <c r="E8" s="38"/>
      <c r="F8" s="38"/>
      <c r="G8" s="1"/>
    </row>
    <row r="9" spans="1:7" ht="15" customHeight="1" x14ac:dyDescent="0.45">
      <c r="A9" s="1"/>
      <c r="B9" s="33" t="s">
        <v>27</v>
      </c>
      <c r="C9" s="33"/>
      <c r="D9" s="33"/>
      <c r="E9" s="7">
        <f>'Fane 2.1. Økonomisk ramme 2021'!E17</f>
        <v>2932217.0398020665</v>
      </c>
      <c r="F9" s="33" t="s">
        <v>3</v>
      </c>
      <c r="G9" s="1"/>
    </row>
    <row r="10" spans="1:7" ht="15" customHeight="1" x14ac:dyDescent="0.45">
      <c r="A10" s="1"/>
      <c r="B10" s="27" t="s">
        <v>82</v>
      </c>
      <c r="C10" s="33"/>
      <c r="D10" s="33"/>
      <c r="E10" s="7">
        <f>-('Fane 9. Bortfald'!C18+'Fane 9. Bortfald'!E18)</f>
        <v>0</v>
      </c>
      <c r="F10" s="33" t="s">
        <v>3</v>
      </c>
      <c r="G10" s="1"/>
    </row>
    <row r="11" spans="1:7" ht="15" customHeight="1" x14ac:dyDescent="0.45">
      <c r="A11" s="1"/>
      <c r="B11" s="34" t="s">
        <v>18</v>
      </c>
      <c r="C11" s="33"/>
      <c r="D11" s="33"/>
      <c r="E11" s="8">
        <f>SUM(E9:E10)*'Fane 10. Nøgletal'!C13</f>
        <v>35773.047885585212</v>
      </c>
      <c r="F11" s="33" t="s">
        <v>3</v>
      </c>
      <c r="G11" s="1"/>
    </row>
    <row r="12" spans="1:7" ht="15" customHeight="1" x14ac:dyDescent="0.45">
      <c r="A12" s="1"/>
      <c r="B12" s="34" t="s">
        <v>72</v>
      </c>
      <c r="C12" s="33"/>
      <c r="D12" s="33"/>
      <c r="E12" s="8">
        <f>-SUM(E9:E11)*'Fane 10. Nøgletal'!C18</f>
        <v>-50455.831490690078</v>
      </c>
      <c r="F12" s="33" t="s">
        <v>3</v>
      </c>
      <c r="G12" s="1"/>
    </row>
    <row r="13" spans="1:7" ht="15" customHeight="1" x14ac:dyDescent="0.45">
      <c r="A13" s="1"/>
      <c r="B13" s="37" t="s">
        <v>20</v>
      </c>
      <c r="C13" s="37"/>
      <c r="D13" s="37"/>
      <c r="E13" s="9">
        <f>SUM(E9:E12)</f>
        <v>2917534.2561969617</v>
      </c>
      <c r="F13" s="39" t="s">
        <v>3</v>
      </c>
      <c r="G13" s="1"/>
    </row>
    <row r="14" spans="1:7" x14ac:dyDescent="0.45">
      <c r="A14" s="1"/>
      <c r="B14" s="38" t="s">
        <v>12</v>
      </c>
      <c r="C14" s="38"/>
      <c r="D14" s="38"/>
      <c r="E14" s="38"/>
      <c r="F14" s="38"/>
      <c r="G14" s="1"/>
    </row>
    <row r="15" spans="1:7" ht="15" customHeight="1" x14ac:dyDescent="0.45">
      <c r="A15" s="1"/>
      <c r="B15" s="39" t="s">
        <v>12</v>
      </c>
      <c r="C15" s="39"/>
      <c r="D15" s="39"/>
      <c r="E15" s="9">
        <f>'Fane 4. Ikke-påvirkelige omk.'!C14*(1+'Fane 10. Nøgletal'!C13)</f>
        <v>650195.08398161305</v>
      </c>
      <c r="F15" s="39" t="s">
        <v>3</v>
      </c>
      <c r="G15" s="1"/>
    </row>
    <row r="16" spans="1:7" ht="15" customHeight="1" x14ac:dyDescent="0.45">
      <c r="A16" s="1"/>
      <c r="B16" s="38" t="s">
        <v>52</v>
      </c>
      <c r="C16" s="38"/>
      <c r="D16" s="38"/>
      <c r="E16" s="38"/>
      <c r="F16" s="38"/>
      <c r="G16" s="1"/>
    </row>
    <row r="17" spans="1:7" ht="15" customHeight="1" x14ac:dyDescent="0.45">
      <c r="A17" s="1"/>
      <c r="B17" s="27" t="s">
        <v>49</v>
      </c>
      <c r="C17" s="33"/>
      <c r="D17" s="33"/>
      <c r="E17" s="8">
        <f>'Fane 7.2. Engangstillæg'!C20</f>
        <v>0</v>
      </c>
      <c r="F17" s="33" t="s">
        <v>3</v>
      </c>
      <c r="G17" s="1"/>
    </row>
    <row r="18" spans="1:7" ht="15" customHeight="1" x14ac:dyDescent="0.45">
      <c r="A18" s="1"/>
      <c r="B18" s="27" t="s">
        <v>50</v>
      </c>
      <c r="C18" s="33"/>
      <c r="D18" s="33"/>
      <c r="E18" s="8">
        <f>'Fane 7.2. Engangstillæg'!E20</f>
        <v>0</v>
      </c>
      <c r="F18" s="33" t="s">
        <v>3</v>
      </c>
      <c r="G18" s="1"/>
    </row>
    <row r="19" spans="1:7" ht="15" customHeight="1" x14ac:dyDescent="0.45">
      <c r="A19" s="1"/>
      <c r="B19" s="40" t="s">
        <v>53</v>
      </c>
      <c r="C19" s="37"/>
      <c r="D19" s="37"/>
      <c r="E19" s="9">
        <f>SUM(E17:E18)</f>
        <v>0</v>
      </c>
      <c r="F19" s="39" t="s">
        <v>3</v>
      </c>
      <c r="G19" s="1"/>
    </row>
    <row r="20" spans="1:7" x14ac:dyDescent="0.45">
      <c r="A20" s="1"/>
      <c r="B20" s="38" t="s">
        <v>124</v>
      </c>
      <c r="C20" s="38"/>
      <c r="D20" s="38"/>
      <c r="E20" s="38"/>
      <c r="F20" s="38"/>
      <c r="G20" s="1"/>
    </row>
    <row r="21" spans="1:7" ht="15" customHeight="1" x14ac:dyDescent="0.45">
      <c r="A21" s="1"/>
      <c r="B21" s="39" t="s">
        <v>36</v>
      </c>
      <c r="C21" s="39"/>
      <c r="D21" s="39"/>
      <c r="E21" s="9">
        <f>'Fane 5. Kontrol af ØR2019'!E41</f>
        <v>0</v>
      </c>
      <c r="F21" s="39" t="s">
        <v>3</v>
      </c>
      <c r="G21" s="1"/>
    </row>
    <row r="22" spans="1:7" x14ac:dyDescent="0.45">
      <c r="A22" s="1"/>
      <c r="B22" s="40" t="s">
        <v>125</v>
      </c>
      <c r="C22" s="39"/>
      <c r="D22" s="39"/>
      <c r="E22" s="9">
        <f>'Fane 5. Kontrol af ØR2019'!E42</f>
        <v>0</v>
      </c>
      <c r="F22" s="39" t="s">
        <v>3</v>
      </c>
      <c r="G22" s="1"/>
    </row>
    <row r="23" spans="1:7" x14ac:dyDescent="0.45">
      <c r="A23" s="1"/>
      <c r="B23" s="38" t="s">
        <v>29</v>
      </c>
      <c r="C23" s="38"/>
      <c r="D23" s="38"/>
      <c r="E23" s="10">
        <f>SUM(E13,E15,E19,E21,E22)</f>
        <v>3567729.3401785749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45">
      <c r="A8" s="1"/>
      <c r="B8" s="33" t="s">
        <v>92</v>
      </c>
      <c r="C8" s="33"/>
      <c r="D8" s="33"/>
      <c r="E8" s="7">
        <f>'Fane 2.2. Økonomisk ramme 2022'!E13</f>
        <v>2917534.2561969617</v>
      </c>
      <c r="F8" s="33" t="s">
        <v>3</v>
      </c>
      <c r="G8" s="1"/>
    </row>
    <row r="9" spans="1:7" ht="15" customHeight="1" x14ac:dyDescent="0.45">
      <c r="A9" s="1"/>
      <c r="B9" s="33" t="s">
        <v>82</v>
      </c>
      <c r="C9" s="33"/>
      <c r="D9" s="33"/>
      <c r="E9" s="7">
        <f>-('Fane 9. Bortfald'!C24+'Fane 9. Bortfald'!E24)</f>
        <v>0</v>
      </c>
      <c r="F9" s="33" t="s">
        <v>3</v>
      </c>
      <c r="G9" s="1"/>
    </row>
    <row r="10" spans="1:7" ht="15" customHeight="1" x14ac:dyDescent="0.45">
      <c r="A10" s="1"/>
      <c r="B10" s="34" t="s">
        <v>18</v>
      </c>
      <c r="C10" s="33"/>
      <c r="D10" s="33"/>
      <c r="E10" s="8">
        <f>SUM(E8:E9)*'Fane 10. Nøgletal'!C13</f>
        <v>35593.917925602938</v>
      </c>
      <c r="F10" s="33" t="s">
        <v>3</v>
      </c>
      <c r="G10" s="1"/>
    </row>
    <row r="11" spans="1:7" ht="15" customHeight="1" x14ac:dyDescent="0.45">
      <c r="A11" s="1"/>
      <c r="B11" s="34" t="s">
        <v>72</v>
      </c>
      <c r="C11" s="33"/>
      <c r="D11" s="33"/>
      <c r="E11" s="8">
        <f>-SUM(E8:E10)*'Fane 10. Nøgletal'!C18</f>
        <v>-50203.178960083598</v>
      </c>
      <c r="F11" s="33" t="s">
        <v>3</v>
      </c>
      <c r="G11" s="1"/>
    </row>
    <row r="12" spans="1:7" x14ac:dyDescent="0.45">
      <c r="A12" s="1"/>
      <c r="B12" s="37" t="s">
        <v>20</v>
      </c>
      <c r="C12" s="37"/>
      <c r="D12" s="37"/>
      <c r="E12" s="9">
        <f>SUM(E8:E11)</f>
        <v>2902924.995162481</v>
      </c>
      <c r="F12" s="39" t="s">
        <v>3</v>
      </c>
      <c r="G12" s="1"/>
    </row>
    <row r="13" spans="1:7" x14ac:dyDescent="0.4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45">
      <c r="A14" s="1"/>
      <c r="B14" s="39" t="s">
        <v>12</v>
      </c>
      <c r="C14" s="39"/>
      <c r="D14" s="39"/>
      <c r="E14" s="9">
        <f>'Fane 4. Ikke-påvirkelige omk.'!C14*(1+'Fane 10. Nøgletal'!C13)^2</f>
        <v>658127.46400618879</v>
      </c>
      <c r="F14" s="39" t="s">
        <v>3</v>
      </c>
      <c r="G14" s="1"/>
    </row>
    <row r="15" spans="1:7" ht="15" customHeight="1" x14ac:dyDescent="0.45">
      <c r="A15" s="1"/>
      <c r="B15" s="38" t="s">
        <v>52</v>
      </c>
      <c r="C15" s="38"/>
      <c r="D15" s="38"/>
      <c r="E15" s="38"/>
      <c r="F15" s="38"/>
      <c r="G15" s="1"/>
    </row>
    <row r="16" spans="1:7" ht="15" customHeight="1" x14ac:dyDescent="0.45">
      <c r="A16" s="1"/>
      <c r="B16" s="27" t="s">
        <v>49</v>
      </c>
      <c r="C16" s="33"/>
      <c r="D16" s="33"/>
      <c r="E16" s="8">
        <f>'Fane 7.2. Engangstillæg'!C27</f>
        <v>0</v>
      </c>
      <c r="F16" s="33" t="s">
        <v>3</v>
      </c>
      <c r="G16" s="1"/>
    </row>
    <row r="17" spans="1:7" ht="15" customHeight="1" x14ac:dyDescent="0.45">
      <c r="A17" s="1"/>
      <c r="B17" s="27" t="s">
        <v>50</v>
      </c>
      <c r="C17" s="33"/>
      <c r="D17" s="33"/>
      <c r="E17" s="8">
        <f>'Fane 7.2. Engangstillæg'!E27</f>
        <v>0</v>
      </c>
      <c r="F17" s="33" t="s">
        <v>3</v>
      </c>
      <c r="G17" s="1"/>
    </row>
    <row r="18" spans="1:7" ht="15" customHeight="1" x14ac:dyDescent="0.45">
      <c r="A18" s="1"/>
      <c r="B18" s="40" t="s">
        <v>53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45">
      <c r="A19" s="1"/>
      <c r="B19" s="38" t="s">
        <v>57</v>
      </c>
      <c r="C19" s="38"/>
      <c r="D19" s="38"/>
      <c r="E19" s="10">
        <f>SUM(E12,E14,E18)</f>
        <v>3561052.4591686698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45">
      <c r="A8" s="1"/>
      <c r="B8" s="33" t="s">
        <v>94</v>
      </c>
      <c r="C8" s="33"/>
      <c r="D8" s="33"/>
      <c r="E8" s="7">
        <f>'Fane 2.3. Økonomisk ramme 2023'!E12</f>
        <v>2902924.995162481</v>
      </c>
      <c r="F8" s="33" t="s">
        <v>3</v>
      </c>
      <c r="G8" s="1"/>
    </row>
    <row r="9" spans="1:7" ht="15" customHeight="1" x14ac:dyDescent="0.45">
      <c r="A9" s="1"/>
      <c r="B9" s="33" t="s">
        <v>82</v>
      </c>
      <c r="C9" s="33"/>
      <c r="D9" s="33"/>
      <c r="E9" s="7">
        <f>-('Fane 9. Bortfald'!C30+'Fane 9. Bortfald'!E30)</f>
        <v>0</v>
      </c>
      <c r="F9" s="33" t="s">
        <v>3</v>
      </c>
      <c r="G9" s="1"/>
    </row>
    <row r="10" spans="1:7" ht="15" customHeight="1" x14ac:dyDescent="0.45">
      <c r="A10" s="1"/>
      <c r="B10" s="34" t="s">
        <v>18</v>
      </c>
      <c r="C10" s="33"/>
      <c r="D10" s="33"/>
      <c r="E10" s="8">
        <f>SUM(E8:E9)*'Fane 10. Nøgletal'!C13</f>
        <v>35415.684940982268</v>
      </c>
      <c r="F10" s="33" t="s">
        <v>3</v>
      </c>
      <c r="G10" s="1"/>
    </row>
    <row r="11" spans="1:7" ht="15" customHeight="1" x14ac:dyDescent="0.45">
      <c r="A11" s="1"/>
      <c r="B11" s="34" t="s">
        <v>72</v>
      </c>
      <c r="C11" s="33"/>
      <c r="D11" s="33"/>
      <c r="E11" s="8">
        <f>-SUM(E8:E10)*'Fane 10. Nøgletal'!C18</f>
        <v>-49951.791561758873</v>
      </c>
      <c r="F11" s="33" t="s">
        <v>3</v>
      </c>
      <c r="G11" s="1"/>
    </row>
    <row r="12" spans="1:7" x14ac:dyDescent="0.45">
      <c r="A12" s="1"/>
      <c r="B12" s="37" t="s">
        <v>20</v>
      </c>
      <c r="C12" s="37"/>
      <c r="D12" s="37"/>
      <c r="E12" s="9">
        <f>SUM(E8:E11)</f>
        <v>2888388.888541704</v>
      </c>
      <c r="F12" s="39" t="s">
        <v>3</v>
      </c>
      <c r="G12" s="1"/>
    </row>
    <row r="13" spans="1:7" x14ac:dyDescent="0.4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45">
      <c r="A14" s="1"/>
      <c r="B14" s="39" t="s">
        <v>12</v>
      </c>
      <c r="C14" s="39"/>
      <c r="D14" s="39"/>
      <c r="E14" s="9">
        <f>'Fane 4. Ikke-påvirkelige omk.'!C14*(1+'Fane 10. Nøgletal'!C13)^3</f>
        <v>666156.61906706425</v>
      </c>
      <c r="F14" s="39" t="s">
        <v>3</v>
      </c>
      <c r="G14" s="1"/>
    </row>
    <row r="15" spans="1:7" ht="15" customHeight="1" x14ac:dyDescent="0.45">
      <c r="A15" s="1"/>
      <c r="B15" s="38" t="s">
        <v>52</v>
      </c>
      <c r="C15" s="38"/>
      <c r="D15" s="38"/>
      <c r="E15" s="38"/>
      <c r="F15" s="38"/>
      <c r="G15" s="1"/>
    </row>
    <row r="16" spans="1:7" ht="15" customHeight="1" x14ac:dyDescent="0.45">
      <c r="A16" s="1"/>
      <c r="B16" s="27" t="s">
        <v>49</v>
      </c>
      <c r="C16" s="33"/>
      <c r="D16" s="33"/>
      <c r="E16" s="8">
        <f>'Fane 7.2. Engangstillæg'!C34</f>
        <v>0</v>
      </c>
      <c r="F16" s="33" t="s">
        <v>3</v>
      </c>
      <c r="G16" s="1"/>
    </row>
    <row r="17" spans="1:7" ht="15" customHeight="1" x14ac:dyDescent="0.45">
      <c r="A17" s="1"/>
      <c r="B17" s="27" t="s">
        <v>50</v>
      </c>
      <c r="C17" s="33"/>
      <c r="D17" s="33"/>
      <c r="E17" s="8">
        <f>'Fane 7.2. Engangstillæg'!E34</f>
        <v>0</v>
      </c>
      <c r="F17" s="33" t="s">
        <v>3</v>
      </c>
      <c r="G17" s="1"/>
    </row>
    <row r="18" spans="1:7" ht="15" customHeight="1" x14ac:dyDescent="0.45">
      <c r="A18" s="1"/>
      <c r="B18" s="40" t="s">
        <v>53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45">
      <c r="A19" s="1"/>
      <c r="B19" s="38" t="s">
        <v>95</v>
      </c>
      <c r="C19" s="38"/>
      <c r="D19" s="38"/>
      <c r="E19" s="10">
        <f>SUM(E12,E14,E18)</f>
        <v>3554545.5076087685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8" t="s">
        <v>96</v>
      </c>
      <c r="C3" s="78"/>
      <c r="D3" s="78"/>
      <c r="E3" s="78"/>
      <c r="F3" s="78"/>
      <c r="G3" s="1"/>
    </row>
    <row r="4" spans="1:7" ht="29.25" customHeight="1" x14ac:dyDescent="0.45">
      <c r="A4" s="1"/>
      <c r="B4" s="78"/>
      <c r="C4" s="78"/>
      <c r="D4" s="78"/>
      <c r="E4" s="78"/>
      <c r="F4" s="7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97</v>
      </c>
      <c r="C8" s="38"/>
      <c r="D8" s="38"/>
      <c r="E8" s="38"/>
      <c r="F8" s="38"/>
      <c r="G8" s="1"/>
    </row>
    <row r="9" spans="1:7" x14ac:dyDescent="0.45">
      <c r="A9" s="1"/>
      <c r="B9" s="79" t="s">
        <v>24</v>
      </c>
      <c r="C9" s="79"/>
      <c r="D9" s="79"/>
      <c r="E9" s="7">
        <v>2957273.0075419024</v>
      </c>
      <c r="F9" s="33" t="s">
        <v>3</v>
      </c>
      <c r="G9" s="1"/>
    </row>
    <row r="10" spans="1:7" x14ac:dyDescent="0.45">
      <c r="A10" s="1"/>
      <c r="B10" s="67" t="s">
        <v>149</v>
      </c>
      <c r="C10" s="67"/>
      <c r="D10" s="67"/>
      <c r="E10" s="7">
        <v>2957273.0075419024</v>
      </c>
      <c r="F10" s="33" t="s">
        <v>3</v>
      </c>
      <c r="G10" s="1"/>
    </row>
    <row r="11" spans="1:7" x14ac:dyDescent="0.45">
      <c r="A11" s="1"/>
      <c r="B11" s="67" t="s">
        <v>150</v>
      </c>
      <c r="C11" s="67"/>
      <c r="D11" s="67"/>
      <c r="E11" s="7">
        <v>0</v>
      </c>
      <c r="F11" s="33" t="s">
        <v>3</v>
      </c>
      <c r="G11" s="1"/>
    </row>
    <row r="12" spans="1:7" x14ac:dyDescent="0.45">
      <c r="A12" s="1"/>
      <c r="B12" s="67" t="s">
        <v>80</v>
      </c>
      <c r="C12" s="67"/>
      <c r="D12" s="67"/>
      <c r="E12" s="7">
        <v>0</v>
      </c>
      <c r="F12" s="33" t="s">
        <v>3</v>
      </c>
      <c r="G12" s="1"/>
    </row>
    <row r="13" spans="1:7" x14ac:dyDescent="0.45">
      <c r="A13" s="1"/>
      <c r="B13" s="67" t="s">
        <v>81</v>
      </c>
      <c r="C13" s="67"/>
      <c r="D13" s="67"/>
      <c r="E13" s="8">
        <v>0</v>
      </c>
      <c r="F13" s="33" t="s">
        <v>3</v>
      </c>
      <c r="G13" s="1"/>
    </row>
    <row r="14" spans="1:7" x14ac:dyDescent="0.45">
      <c r="A14" s="1"/>
      <c r="B14" s="67" t="s">
        <v>18</v>
      </c>
      <c r="C14" s="67"/>
      <c r="D14" s="67"/>
      <c r="E14" s="8">
        <f>(E9-SUM(E10:E11))*'Fane 10. Nøgletal'!C9+E10*'Fane 10. Nøgletal'!C10+E11*'Fane 10. Nøgletal'!C11+SUM(E12:E13)*'Fane 10. Nøgletal'!C12</f>
        <v>51752.277631983299</v>
      </c>
      <c r="F14" s="33" t="s">
        <v>3</v>
      </c>
      <c r="G14" s="1"/>
    </row>
    <row r="15" spans="1:7" x14ac:dyDescent="0.45">
      <c r="A15" s="1"/>
      <c r="B15" s="67" t="s">
        <v>72</v>
      </c>
      <c r="C15" s="67"/>
      <c r="D15" s="67"/>
      <c r="E15" s="8">
        <f>-SUM(E9:E9,E12:E14)*'Fane 10. Nøgletal'!C18</f>
        <v>-51153.42984795606</v>
      </c>
      <c r="F15" s="33" t="s">
        <v>3</v>
      </c>
      <c r="G15" s="1"/>
    </row>
    <row r="16" spans="1:7" x14ac:dyDescent="0.45">
      <c r="A16" s="1"/>
      <c r="B16" s="69" t="s">
        <v>20</v>
      </c>
      <c r="C16" s="69"/>
      <c r="D16" s="69"/>
      <c r="E16" s="9">
        <f>SUM(E9,E12:E15)</f>
        <v>2957871.8553259294</v>
      </c>
      <c r="F16" s="39" t="s">
        <v>3</v>
      </c>
      <c r="G16" s="1"/>
    </row>
    <row r="17" spans="1:7" x14ac:dyDescent="0.45">
      <c r="A17" s="1"/>
      <c r="B17" s="70" t="s">
        <v>12</v>
      </c>
      <c r="C17" s="70"/>
      <c r="D17" s="70"/>
      <c r="E17" s="38"/>
      <c r="F17" s="38"/>
      <c r="G17" s="1"/>
    </row>
    <row r="18" spans="1:7" x14ac:dyDescent="0.45">
      <c r="A18" s="1"/>
      <c r="B18" s="71" t="s">
        <v>12</v>
      </c>
      <c r="C18" s="71"/>
      <c r="D18" s="71"/>
      <c r="E18" s="9">
        <v>216219.4102373085</v>
      </c>
      <c r="F18" s="39" t="s">
        <v>3</v>
      </c>
      <c r="G18" s="1"/>
    </row>
    <row r="19" spans="1:7" x14ac:dyDescent="0.45">
      <c r="A19" s="1"/>
      <c r="B19" s="38" t="s">
        <v>52</v>
      </c>
      <c r="C19" s="38"/>
      <c r="D19" s="38"/>
      <c r="E19" s="38"/>
      <c r="F19" s="38"/>
      <c r="G19" s="1"/>
    </row>
    <row r="20" spans="1:7" ht="15.4" customHeight="1" x14ac:dyDescent="0.45">
      <c r="A20" s="1"/>
      <c r="B20" s="72" t="s">
        <v>49</v>
      </c>
      <c r="C20" s="73"/>
      <c r="D20" s="74"/>
      <c r="E20" s="31">
        <v>0</v>
      </c>
      <c r="F20" s="31" t="s">
        <v>3</v>
      </c>
      <c r="G20" s="1"/>
    </row>
    <row r="21" spans="1:7" ht="15.75" customHeight="1" x14ac:dyDescent="0.45">
      <c r="A21" s="1"/>
      <c r="B21" s="72" t="s">
        <v>50</v>
      </c>
      <c r="C21" s="73"/>
      <c r="D21" s="74"/>
      <c r="E21" s="31">
        <v>0</v>
      </c>
      <c r="F21" s="31" t="s">
        <v>3</v>
      </c>
      <c r="G21" s="1"/>
    </row>
    <row r="22" spans="1:7" x14ac:dyDescent="0.45">
      <c r="A22" s="1"/>
      <c r="B22" s="75" t="s">
        <v>53</v>
      </c>
      <c r="C22" s="76"/>
      <c r="D22" s="77"/>
      <c r="E22" s="9">
        <v>0</v>
      </c>
      <c r="F22" s="9" t="s">
        <v>3</v>
      </c>
      <c r="G22" s="1"/>
    </row>
    <row r="23" spans="1:7" x14ac:dyDescent="0.45">
      <c r="A23" s="1"/>
      <c r="B23" s="38" t="s">
        <v>145</v>
      </c>
      <c r="C23" s="38"/>
      <c r="D23" s="38"/>
      <c r="E23" s="38"/>
      <c r="F23" s="38"/>
      <c r="G23" s="1"/>
    </row>
    <row r="24" spans="1:7" ht="15.75" customHeight="1" x14ac:dyDescent="0.45">
      <c r="A24" s="1"/>
      <c r="B24" s="64" t="s">
        <v>146</v>
      </c>
      <c r="C24" s="65"/>
      <c r="D24" s="66"/>
      <c r="E24" s="9">
        <v>177333</v>
      </c>
      <c r="F24" s="9" t="s">
        <v>3</v>
      </c>
      <c r="G24" s="1"/>
    </row>
    <row r="25" spans="1:7" x14ac:dyDescent="0.45">
      <c r="A25" s="1"/>
      <c r="B25" s="38" t="s">
        <v>147</v>
      </c>
      <c r="C25" s="38"/>
      <c r="D25" s="38"/>
      <c r="E25" s="38"/>
      <c r="F25" s="38"/>
      <c r="G25" s="1"/>
    </row>
    <row r="26" spans="1:7" ht="15.4" customHeight="1" x14ac:dyDescent="0.45">
      <c r="A26" s="1"/>
      <c r="B26" s="64" t="s">
        <v>148</v>
      </c>
      <c r="C26" s="65"/>
      <c r="D26" s="66"/>
      <c r="E26" s="9">
        <v>0</v>
      </c>
      <c r="F26" s="39" t="s">
        <v>3</v>
      </c>
      <c r="G26" s="1"/>
    </row>
    <row r="27" spans="1:7" x14ac:dyDescent="0.45">
      <c r="A27" s="1"/>
      <c r="B27" s="38" t="s">
        <v>25</v>
      </c>
      <c r="C27" s="38"/>
      <c r="D27" s="38"/>
      <c r="E27" s="10">
        <f>E16+E18+E22+E24+E26</f>
        <v>3351424.2655632379</v>
      </c>
      <c r="F27" s="11" t="s">
        <v>3</v>
      </c>
      <c r="G27" s="1"/>
    </row>
    <row r="28" spans="1:7" ht="28.5" customHeight="1" x14ac:dyDescent="0.45">
      <c r="A28" s="1"/>
      <c r="B28" s="68" t="s">
        <v>98</v>
      </c>
      <c r="C28" s="68"/>
      <c r="D28" s="68"/>
      <c r="E28" s="68"/>
      <c r="F28" s="68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rGfMBUEvx0sKvPzVVgRBZ9+zbBXeItHcgFLfH7seel9Cw6CHfU6pmUFOZmAF9Y1jx2IcYKJlLbA+xDpCkjMOBA==" saltValue="6DKaRt19HziYJakwGdCfRQ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2" t="s">
        <v>69</v>
      </c>
      <c r="C3" s="62"/>
      <c r="D3" s="62"/>
      <c r="E3" s="1"/>
      <c r="F3" s="1"/>
    </row>
    <row r="4" spans="1:6" ht="15" customHeight="1" x14ac:dyDescent="0.45">
      <c r="A4" s="1"/>
      <c r="B4" s="62"/>
      <c r="C4" s="62"/>
      <c r="D4" s="6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0" t="s">
        <v>99</v>
      </c>
      <c r="C8" s="81"/>
      <c r="D8" s="82"/>
      <c r="E8" s="1"/>
      <c r="F8" s="1"/>
    </row>
    <row r="9" spans="1:6" ht="15" customHeight="1" x14ac:dyDescent="0.45">
      <c r="A9" s="1"/>
      <c r="B9" s="17" t="s">
        <v>32</v>
      </c>
      <c r="C9" s="39" t="s">
        <v>100</v>
      </c>
      <c r="D9" s="39"/>
      <c r="E9" s="1"/>
      <c r="F9" s="1"/>
    </row>
    <row r="10" spans="1:6" x14ac:dyDescent="0.45">
      <c r="A10" s="1"/>
      <c r="B10" s="26" t="s">
        <v>154</v>
      </c>
      <c r="C10" s="8">
        <v>2780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321857</v>
      </c>
      <c r="D11" s="12" t="s">
        <v>3</v>
      </c>
      <c r="E11" s="1"/>
      <c r="F11" s="1"/>
    </row>
    <row r="12" spans="1:6" x14ac:dyDescent="0.45">
      <c r="A12" s="1"/>
      <c r="B12" s="26" t="s">
        <v>160</v>
      </c>
      <c r="C12" s="8">
        <v>302330</v>
      </c>
      <c r="D12" s="12" t="s">
        <v>3</v>
      </c>
      <c r="E12" s="1"/>
      <c r="F12" s="1"/>
    </row>
    <row r="13" spans="1:6" x14ac:dyDescent="0.45">
      <c r="A13" s="1"/>
      <c r="B13" s="43" t="s">
        <v>101</v>
      </c>
      <c r="C13" s="10">
        <f>SUM(C10:C12)</f>
        <v>626967</v>
      </c>
      <c r="D13" s="11" t="s">
        <v>3</v>
      </c>
      <c r="E13" s="1"/>
      <c r="F13" s="1"/>
    </row>
    <row r="14" spans="1:6" x14ac:dyDescent="0.45">
      <c r="A14" s="1"/>
      <c r="B14" s="43" t="s">
        <v>102</v>
      </c>
      <c r="C14" s="10">
        <f>C13*(1+'Fane 10. Nøgletal'!C13)^2</f>
        <v>642358.31256828003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KE7ZN25McY75t17c1dw2sA5c32MjuljlaQ1dvJ+3CKfPtffxmE1uJgi6jedmietiOPFjszhMqFlk8iYdm7yg7g==" saltValue="zYHQApUYN2AQI421An9Bk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8" t="s">
        <v>116</v>
      </c>
      <c r="C3" s="78"/>
      <c r="D3" s="78"/>
      <c r="E3" s="78"/>
      <c r="F3" s="78"/>
      <c r="G3" s="1"/>
    </row>
    <row r="4" spans="1:7" ht="15" customHeight="1" x14ac:dyDescent="0.45">
      <c r="A4" s="1"/>
      <c r="B4" s="78"/>
      <c r="C4" s="78"/>
      <c r="D4" s="78"/>
      <c r="E4" s="78"/>
      <c r="F4" s="78"/>
      <c r="G4" s="1"/>
    </row>
    <row r="5" spans="1:7" ht="15" customHeight="1" x14ac:dyDescent="0.45">
      <c r="A5" s="1"/>
      <c r="B5" s="83" t="s">
        <v>36</v>
      </c>
      <c r="C5" s="83"/>
      <c r="D5" s="83"/>
      <c r="E5" s="83"/>
      <c r="F5" s="83"/>
      <c r="G5" s="1"/>
    </row>
    <row r="6" spans="1:7" ht="15" customHeight="1" x14ac:dyDescent="0.45">
      <c r="A6" s="1"/>
      <c r="B6" s="84" t="s">
        <v>34</v>
      </c>
      <c r="C6" s="84"/>
      <c r="D6" s="84"/>
      <c r="E6" s="8">
        <v>0</v>
      </c>
      <c r="F6" s="12" t="s">
        <v>3</v>
      </c>
      <c r="G6" s="1"/>
    </row>
    <row r="7" spans="1:7" ht="15" customHeight="1" x14ac:dyDescent="0.45">
      <c r="A7" s="1"/>
      <c r="B7" s="84" t="s">
        <v>35</v>
      </c>
      <c r="C7" s="84"/>
      <c r="D7" s="84"/>
      <c r="E7" s="8">
        <v>0</v>
      </c>
      <c r="F7" s="12" t="s">
        <v>3</v>
      </c>
      <c r="G7" s="1"/>
    </row>
    <row r="8" spans="1:7" ht="15" customHeight="1" x14ac:dyDescent="0.45">
      <c r="A8" s="1"/>
      <c r="B8" s="75" t="s">
        <v>76</v>
      </c>
      <c r="C8" s="76"/>
      <c r="D8" s="77"/>
      <c r="E8" s="9">
        <f>SUM(E6:E7)</f>
        <v>0</v>
      </c>
      <c r="F8" s="15" t="s">
        <v>3</v>
      </c>
      <c r="G8" s="1"/>
    </row>
    <row r="9" spans="1:7" ht="15" customHeight="1" x14ac:dyDescent="0.45">
      <c r="A9" s="1"/>
      <c r="B9" s="80"/>
      <c r="C9" s="81"/>
      <c r="D9" s="81"/>
      <c r="E9" s="81"/>
      <c r="F9" s="82"/>
      <c r="G9" s="1"/>
    </row>
    <row r="10" spans="1:7" ht="27" customHeight="1" x14ac:dyDescent="0.45">
      <c r="A10" s="1"/>
      <c r="B10" s="68" t="s">
        <v>71</v>
      </c>
      <c r="C10" s="68"/>
      <c r="D10" s="68"/>
      <c r="E10" s="68"/>
      <c r="F10" s="68"/>
      <c r="G10" s="1"/>
    </row>
    <row r="11" spans="1:7" x14ac:dyDescent="0.45">
      <c r="A11" s="1"/>
      <c r="B11" s="1"/>
      <c r="C11" s="1"/>
      <c r="D11" s="1"/>
      <c r="E11" s="1"/>
      <c r="F11" s="1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83" t="s">
        <v>62</v>
      </c>
      <c r="C13" s="83"/>
      <c r="D13" s="83"/>
      <c r="E13" s="83"/>
      <c r="F13" s="83"/>
      <c r="G13" s="1"/>
    </row>
    <row r="14" spans="1:7" x14ac:dyDescent="0.45">
      <c r="A14" s="1"/>
      <c r="B14" s="84" t="s">
        <v>63</v>
      </c>
      <c r="C14" s="84"/>
      <c r="D14" s="84"/>
      <c r="E14" s="8">
        <v>0</v>
      </c>
      <c r="F14" s="12" t="s">
        <v>3</v>
      </c>
      <c r="G14" s="1"/>
    </row>
    <row r="15" spans="1:7" x14ac:dyDescent="0.45">
      <c r="A15" s="1"/>
      <c r="B15" s="84" t="s">
        <v>64</v>
      </c>
      <c r="C15" s="84"/>
      <c r="D15" s="84"/>
      <c r="E15" s="8">
        <v>0</v>
      </c>
      <c r="F15" s="12" t="s">
        <v>3</v>
      </c>
      <c r="G15" s="1"/>
    </row>
    <row r="16" spans="1:7" x14ac:dyDescent="0.45">
      <c r="A16" s="1"/>
      <c r="B16" s="84" t="s">
        <v>33</v>
      </c>
      <c r="C16" s="84"/>
      <c r="D16" s="84"/>
      <c r="E16" s="8">
        <v>0</v>
      </c>
      <c r="F16" s="12" t="s">
        <v>3</v>
      </c>
      <c r="G16" s="1"/>
    </row>
    <row r="17" spans="1:7" x14ac:dyDescent="0.45">
      <c r="A17" s="1"/>
      <c r="B17" s="85" t="s">
        <v>136</v>
      </c>
      <c r="C17" s="85"/>
      <c r="D17" s="85"/>
      <c r="E17" s="9">
        <f>E14-(E15-E16)</f>
        <v>0</v>
      </c>
      <c r="F17" s="15" t="s">
        <v>3</v>
      </c>
      <c r="G17" s="1"/>
    </row>
    <row r="18" spans="1:7" x14ac:dyDescent="0.45">
      <c r="A18" s="1"/>
      <c r="B18" s="86"/>
      <c r="C18" s="87"/>
      <c r="D18" s="87"/>
      <c r="E18" s="87"/>
      <c r="F18" s="88"/>
      <c r="G18" s="1"/>
    </row>
    <row r="19" spans="1:7" ht="28.5" customHeight="1" x14ac:dyDescent="0.45">
      <c r="A19" s="1"/>
      <c r="B19" s="68" t="s">
        <v>70</v>
      </c>
      <c r="C19" s="68"/>
      <c r="D19" s="68"/>
      <c r="E19" s="68"/>
      <c r="F19" s="68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ht="15" customHeight="1" x14ac:dyDescent="0.45">
      <c r="A21" s="1"/>
      <c r="B21" s="83" t="s">
        <v>44</v>
      </c>
      <c r="C21" s="83"/>
      <c r="D21" s="83"/>
      <c r="E21" s="83"/>
      <c r="F21" s="83"/>
      <c r="G21" s="1"/>
    </row>
    <row r="22" spans="1:7" ht="15" customHeight="1" x14ac:dyDescent="0.45">
      <c r="A22" s="1"/>
      <c r="B22" s="84" t="s">
        <v>45</v>
      </c>
      <c r="C22" s="84"/>
      <c r="D22" s="84"/>
      <c r="E22" s="8">
        <v>3629128.281</v>
      </c>
      <c r="F22" s="12" t="s">
        <v>3</v>
      </c>
      <c r="G22" s="1"/>
    </row>
    <row r="23" spans="1:7" ht="15" customHeight="1" x14ac:dyDescent="0.45">
      <c r="A23" s="1"/>
      <c r="B23" s="84" t="s">
        <v>46</v>
      </c>
      <c r="C23" s="84"/>
      <c r="D23" s="84"/>
      <c r="E23" s="8">
        <v>3521130</v>
      </c>
      <c r="F23" s="12" t="s">
        <v>3</v>
      </c>
      <c r="G23" s="1"/>
    </row>
    <row r="24" spans="1:7" ht="15" customHeight="1" x14ac:dyDescent="0.45">
      <c r="A24" s="1"/>
      <c r="B24" s="84" t="s">
        <v>33</v>
      </c>
      <c r="C24" s="84"/>
      <c r="D24" s="84"/>
      <c r="E24" s="8">
        <v>0</v>
      </c>
      <c r="F24" s="12" t="s">
        <v>3</v>
      </c>
      <c r="G24" s="1"/>
    </row>
    <row r="25" spans="1:7" x14ac:dyDescent="0.45">
      <c r="A25" s="1"/>
      <c r="B25" s="85" t="s">
        <v>137</v>
      </c>
      <c r="C25" s="85"/>
      <c r="D25" s="85"/>
      <c r="E25" s="9">
        <f>E22-(E23-E24)</f>
        <v>107998.28099999996</v>
      </c>
      <c r="F25" s="15" t="s">
        <v>3</v>
      </c>
      <c r="G25" s="1"/>
    </row>
    <row r="26" spans="1:7" x14ac:dyDescent="0.45">
      <c r="A26" s="1"/>
      <c r="B26" s="80"/>
      <c r="C26" s="81"/>
      <c r="D26" s="81"/>
      <c r="E26" s="81"/>
      <c r="F26" s="82"/>
      <c r="G26" s="1"/>
    </row>
    <row r="27" spans="1:7" ht="28.5" customHeight="1" x14ac:dyDescent="0.45">
      <c r="A27" s="1"/>
      <c r="B27" s="68" t="s">
        <v>126</v>
      </c>
      <c r="C27" s="68"/>
      <c r="D27" s="68"/>
      <c r="E27" s="68"/>
      <c r="F27" s="68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3" t="s">
        <v>127</v>
      </c>
      <c r="C29" s="83"/>
      <c r="D29" s="83"/>
      <c r="E29" s="83"/>
      <c r="F29" s="83"/>
      <c r="G29" s="1"/>
    </row>
    <row r="30" spans="1:7" x14ac:dyDescent="0.45">
      <c r="A30" s="1"/>
      <c r="B30" s="84" t="s">
        <v>128</v>
      </c>
      <c r="C30" s="84"/>
      <c r="D30" s="84"/>
      <c r="E30" s="8">
        <v>3641494.4475419023</v>
      </c>
      <c r="F30" s="12" t="s">
        <v>3</v>
      </c>
      <c r="G30" s="1"/>
    </row>
    <row r="31" spans="1:7" x14ac:dyDescent="0.45">
      <c r="A31" s="1"/>
      <c r="B31" s="84" t="s">
        <v>129</v>
      </c>
      <c r="C31" s="84"/>
      <c r="D31" s="84"/>
      <c r="E31" s="8">
        <v>3166433</v>
      </c>
      <c r="F31" s="12" t="s">
        <v>3</v>
      </c>
      <c r="G31" s="1"/>
    </row>
    <row r="32" spans="1:7" x14ac:dyDescent="0.45">
      <c r="A32" s="1"/>
      <c r="B32" s="84" t="s">
        <v>33</v>
      </c>
      <c r="C32" s="84"/>
      <c r="D32" s="84"/>
      <c r="E32" s="8">
        <v>0</v>
      </c>
      <c r="F32" s="12" t="s">
        <v>3</v>
      </c>
      <c r="G32" s="1"/>
    </row>
    <row r="33" spans="1:7" x14ac:dyDescent="0.45">
      <c r="A33" s="1"/>
      <c r="B33" s="85" t="s">
        <v>138</v>
      </c>
      <c r="C33" s="85"/>
      <c r="D33" s="85"/>
      <c r="E33" s="9">
        <f>E30-(E31-E32)</f>
        <v>475061.44754190231</v>
      </c>
      <c r="F33" s="15" t="s">
        <v>3</v>
      </c>
      <c r="G33" s="1"/>
    </row>
    <row r="34" spans="1:7" x14ac:dyDescent="0.45">
      <c r="A34" s="1"/>
      <c r="B34" s="80"/>
      <c r="C34" s="81"/>
      <c r="D34" s="81"/>
      <c r="E34" s="81"/>
      <c r="F34" s="82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83" t="s">
        <v>130</v>
      </c>
      <c r="C37" s="83"/>
      <c r="D37" s="83"/>
      <c r="E37" s="83"/>
      <c r="F37" s="83"/>
      <c r="G37" s="1"/>
    </row>
    <row r="38" spans="1:7" x14ac:dyDescent="0.45">
      <c r="A38" s="1"/>
      <c r="B38" s="89" t="s">
        <v>36</v>
      </c>
      <c r="C38" s="89"/>
      <c r="D38" s="89"/>
      <c r="E38" s="8">
        <f>E8</f>
        <v>0</v>
      </c>
      <c r="F38" s="12" t="s">
        <v>3</v>
      </c>
      <c r="G38" s="1"/>
    </row>
    <row r="39" spans="1:7" x14ac:dyDescent="0.45">
      <c r="A39" s="1"/>
      <c r="B39" s="89" t="s">
        <v>135</v>
      </c>
      <c r="C39" s="89"/>
      <c r="D39" s="89"/>
      <c r="E39" s="8">
        <f>IF(E17+E25+E33&lt;0,E17+E25+E33,0)</f>
        <v>0</v>
      </c>
      <c r="F39" s="12" t="s">
        <v>3</v>
      </c>
      <c r="G39" s="1"/>
    </row>
    <row r="40" spans="1:7" x14ac:dyDescent="0.45">
      <c r="A40" s="1"/>
      <c r="B40" s="89" t="s">
        <v>73</v>
      </c>
      <c r="C40" s="89"/>
      <c r="D40" s="89"/>
      <c r="E40" s="8">
        <v>2</v>
      </c>
      <c r="F40" s="12" t="s">
        <v>19</v>
      </c>
      <c r="G40" s="1"/>
    </row>
    <row r="41" spans="1:7" x14ac:dyDescent="0.45">
      <c r="A41" s="1"/>
      <c r="B41" s="85" t="s">
        <v>133</v>
      </c>
      <c r="C41" s="85"/>
      <c r="D41" s="85"/>
      <c r="E41" s="9">
        <f>SUM(E38)/E40</f>
        <v>0</v>
      </c>
      <c r="F41" s="15" t="s">
        <v>3</v>
      </c>
      <c r="G41" s="1"/>
    </row>
    <row r="42" spans="1:7" x14ac:dyDescent="0.45">
      <c r="A42" s="1"/>
      <c r="B42" s="85" t="s">
        <v>134</v>
      </c>
      <c r="C42" s="85"/>
      <c r="D42" s="85"/>
      <c r="E42" s="9">
        <f>E39/E40</f>
        <v>0</v>
      </c>
      <c r="F42" s="15" t="s">
        <v>3</v>
      </c>
      <c r="G42" s="1"/>
    </row>
    <row r="43" spans="1:7" x14ac:dyDescent="0.45">
      <c r="A43" s="1"/>
      <c r="B43" s="83"/>
      <c r="C43" s="83"/>
      <c r="D43" s="83"/>
      <c r="E43" s="83"/>
      <c r="F43" s="83"/>
      <c r="G43" s="1"/>
    </row>
    <row r="45" spans="1:7" x14ac:dyDescent="0.45">
      <c r="A45" s="30"/>
      <c r="B45" s="30"/>
      <c r="C45" s="30"/>
      <c r="D45" s="30"/>
      <c r="E45" s="30"/>
      <c r="F45" s="30"/>
      <c r="G45" s="30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</sheetData>
  <sheetProtection algorithmName="SHA-512" hashValue="WwyXPYwO2QT3V1ne37O3hIf7ll8p+B88lDXJWqwgw1UfX4PP/ptRMyu60Udpkb/3WhuWjwDZz5ChHHb0vPp4wg==" saltValue="A1HiRaL7zgS0Ksp84xCMHQ==" spinCount="100000" sheet="1" objects="1" scenarios="1"/>
  <mergeCells count="34">
    <mergeCell ref="B43:F43"/>
    <mergeCell ref="B42:D42"/>
    <mergeCell ref="B37:F37"/>
    <mergeCell ref="B39:D39"/>
    <mergeCell ref="B40:D40"/>
    <mergeCell ref="B41:D41"/>
    <mergeCell ref="B38:D38"/>
    <mergeCell ref="B8:D8"/>
    <mergeCell ref="B33:D33"/>
    <mergeCell ref="B34:F34"/>
    <mergeCell ref="B9:F9"/>
    <mergeCell ref="B18:F18"/>
    <mergeCell ref="B21:F21"/>
    <mergeCell ref="B22:D22"/>
    <mergeCell ref="B23:D23"/>
    <mergeCell ref="B31:D31"/>
    <mergeCell ref="B32:D32"/>
    <mergeCell ref="B24:D24"/>
    <mergeCell ref="B3:F4"/>
    <mergeCell ref="B29:F29"/>
    <mergeCell ref="B30:D30"/>
    <mergeCell ref="B10:F10"/>
    <mergeCell ref="B5:F5"/>
    <mergeCell ref="B6:D6"/>
    <mergeCell ref="B26:F26"/>
    <mergeCell ref="B27:F27"/>
    <mergeCell ref="B13:F13"/>
    <mergeCell ref="B14:D14"/>
    <mergeCell ref="B15:D15"/>
    <mergeCell ref="B19:F19"/>
    <mergeCell ref="B16:D16"/>
    <mergeCell ref="B17:D17"/>
    <mergeCell ref="B7:D7"/>
    <mergeCell ref="B25:D25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4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9" t="s">
        <v>2</v>
      </c>
      <c r="F9" s="39" t="s">
        <v>11</v>
      </c>
      <c r="G9" s="39" t="s">
        <v>30</v>
      </c>
      <c r="H9" s="42"/>
      <c r="I9" s="1"/>
    </row>
    <row r="10" spans="1:9" x14ac:dyDescent="0.45">
      <c r="A10" s="1"/>
      <c r="B10" s="45" t="s">
        <v>156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2020-10-27T13:23:24Z</dcterms:modified>
</cp:coreProperties>
</file>