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Hjørring Vandselskab AS (S040)\ØR2027\"/>
    </mc:Choice>
  </mc:AlternateContent>
  <xr:revisionPtr revIDLastSave="0" documentId="13_ncr:1_{6E09D684-56DF-4422-BBB3-DCE01297E0E8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2027'!$A$1:$E$25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2027'!$A$1:$E$25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2027'!$B$8:$D$23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2027'!$B$21</definedName>
    <definedName name="ØR_Tabel_Total">'1. Økonomisk ramme 2027'!$B$23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C13" i="3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8" i="3" s="1"/>
  <c r="C16" i="6"/>
  <c r="C12" i="3" l="1"/>
  <c r="C12" i="11"/>
  <c r="C19" i="3" s="1"/>
  <c r="C16" i="12"/>
  <c r="C21" i="3" s="1"/>
  <c r="C9" i="7"/>
  <c r="C20" i="7" s="1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3" i="3" s="1"/>
</calcChain>
</file>

<file path=xl/sharedStrings.xml><?xml version="1.0" encoding="utf-8"?>
<sst xmlns="http://schemas.openxmlformats.org/spreadsheetml/2006/main" count="334" uniqueCount="156">
  <si>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</si>
  <si>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</si>
  <si>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</si>
  <si>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</si>
  <si>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</si>
  <si>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</si>
  <si>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</si>
  <si>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</si>
  <si>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</si>
  <si>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</si>
  <si>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</si>
  <si>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</si>
  <si>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</si>
  <si>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</si>
  <si>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</si>
  <si>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</si>
  <si>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</si>
  <si>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</si>
  <si>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</si>
  <si>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</si>
  <si>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</si>
  <si>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</si>
  <si>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</si>
  <si>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</si>
  <si>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</si>
  <si>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</si>
  <si>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</si>
  <si>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</si>
  <si>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</si>
  <si>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</si>
  <si>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</si>
  <si>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</si>
  <si>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</si>
  <si>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</si>
  <si>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</si>
  <si>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</si>
  <si>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</si>
  <si>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</si>
  <si>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</si>
  <si>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</si>
  <si>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</si>
  <si>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</si>
  <si>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</si>
  <si>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</si>
  <si>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</si>
  <si>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</si>
  <si>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</si>
  <si>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</si>
  <si>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</si>
  <si>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</si>
  <si>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</si>
  <si>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</si>
  <si>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</si>
  <si>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</si>
  <si>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</si>
  <si>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</si>
  <si>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</si>
  <si>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</si>
  <si>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</si>
  <si>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</si>
  <si>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</si>
  <si>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</si>
  <si>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</si>
  <si>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</si>
  <si>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</si>
  <si>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</si>
  <si>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</si>
  <si>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</si>
  <si>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</si>
  <si>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</si>
  <si>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</si>
  <si>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</si>
  <si>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</si>
  <si>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</si>
  <si>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</si>
  <si>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</si>
  <si>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</si>
  <si>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</si>
  <si>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</si>
  <si>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</si>
  <si>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</si>
  <si>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</si>
  <si>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</si>
  <si>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</si>
  <si>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</si>
  <si>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</si>
  <si>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</si>
  <si>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</si>
  <si>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</si>
  <si>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</si>
  <si>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</si>
  <si>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</si>
  <si>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</si>
  <si>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</si>
  <si>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</si>
  <si>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</si>
  <si>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</si>
  <si>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</si>
  <si>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</si>
  <si>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</si>
  <si>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</si>
  <si>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</si>
  <si>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</si>
  <si>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</si>
  <si>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</si>
  <si>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</si>
  <si>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</si>
  <si>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</si>
  <si>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</si>
  <si>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</si>
  <si>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</si>
  <si>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</si>
  <si>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</si>
  <si>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</si>
  <si>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</si>
  <si>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</si>
  <si>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</si>
  <si>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</si>
  <si>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</si>
  <si>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</si>
  <si>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</si>
  <si>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</si>
  <si>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</si>
  <si>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</si>
  <si>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</si>
  <si>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</si>
  <si>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</si>
  <si>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</si>
  <si>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</si>
  <si>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</si>
  <si>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</si>
  <si>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</si>
  <si>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</si>
  <si>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</si>
  <si>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</si>
  <si>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</si>
  <si>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</si>
  <si>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</si>
  <si>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</si>
  <si>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</si>
  <si>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</si>
  <si>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</si>
  <si>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</si>
  <si>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</si>
  <si>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</si>
  <si>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</si>
  <si>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</si>
  <si>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</si>
  <si>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Gebyr til Miljøstyrelsen</t>
  </si>
  <si>
    <t>Betalinger til projekters medfinansiering ØR - Hjørring Midtby</t>
  </si>
  <si>
    <t>Separatkloakering</t>
  </si>
  <si>
    <t>Strømpeforring 2025</t>
  </si>
  <si>
    <t>Udvidelse af forsyningsområde i 2025</t>
  </si>
  <si>
    <t>Ingen engangstillæg</t>
  </si>
  <si>
    <t>Økonomisk ramme for 2026</t>
  </si>
  <si>
    <t>Tidligere udmeldt fradrag til den økonomiske ramme for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</si>
</sst>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42578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hbBxcXGDtsQUKi4twmKhHfaoFtwt6yai/Ur6FcX4eReDInXTtVmQRq8mA2cqvhMXmyW5zCJr67pXAk8qyw+1+w==" saltValue="6th/hrxTOd+pTrr2WEEbNw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3" t="s">
        <v>108</v>
      </c>
      <c r="C8" s="84"/>
      <c r="D8" s="85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100">
        <f>SUM(C9:C11)*(1+'8. Nøgletal'!C9)*(1+'8. Nøgletal'!C10)</f>
        <v>0</v>
      </c>
      <c r="D12" s="101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ck8exlyUbln8LqEeYqLy1v9OGAqAp6vsQ0bF7OJ4bgJOVUUxAUrXpqbiNLvqlZS40Rso2v5geXxUQo4iHlns3Q==" saltValue="dTTQSevDNfc1EroHISMHh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3" t="s">
        <v>57</v>
      </c>
      <c r="C8" s="84"/>
      <c r="D8" s="85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3" t="s">
        <v>59</v>
      </c>
      <c r="C12" s="84"/>
      <c r="D12" s="85"/>
      <c r="E12" s="11"/>
    </row>
    <row r="13" spans="1:5" ht="26.25" customHeight="1" x14ac:dyDescent="0.25">
      <c r="A13" s="11"/>
      <c r="B13" s="117" t="s">
        <v>140</v>
      </c>
      <c r="C13" s="118"/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0">
        <f>C11+C15</f>
        <v>0</v>
      </c>
      <c r="D16" s="101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1Dmg1brJ5V7ySnFghg99k4cqGAm636GzjDH8RUC0yolSzZaWN6DD6323AQDAWg2cMcR3Xf2CnYLPJAwMrZl/HA==" saltValue="eqv0Myw2jSTtpzEfpt5pa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0">
        <f>SUM(C10:C10)</f>
        <v>0</v>
      </c>
      <c r="D11" s="100" t="s">
        <v>68</v>
      </c>
      <c r="E11" s="100">
        <f>SUM(E10:E10)</f>
        <v>0</v>
      </c>
      <c r="F11" s="100" t="s">
        <v>68</v>
      </c>
      <c r="G11" s="100">
        <f>SUM(G10:G10)</f>
        <v>0</v>
      </c>
      <c r="H11" s="101" t="s">
        <v>31</v>
      </c>
      <c r="I11" s="11"/>
    </row>
    <row r="12" spans="1:9" ht="15" customHeight="1" x14ac:dyDescent="0.25">
      <c r="A12" s="11"/>
      <c r="B12" s="25" t="s">
        <v>115</v>
      </c>
      <c r="C12" s="100">
        <f>C11*(1+'8. Nøgletal'!C9)</f>
        <v>0</v>
      </c>
      <c r="D12" s="100" t="s">
        <v>68</v>
      </c>
      <c r="E12" s="100">
        <f>E11*(1+'8. Nøgletal'!C9)</f>
        <v>0</v>
      </c>
      <c r="F12" s="100" t="s">
        <v>68</v>
      </c>
      <c r="G12" s="100">
        <f>G11*(1+'8. Nøgletal'!C9)</f>
        <v>0</v>
      </c>
      <c r="H12" s="101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d5itFyByFfCJsIWnlLxOfyJGvvlpjplpp6FyRqxcBjXDN331ZmscCNzMXeoGk3sOPmOFS+uffqFKgShge6sxeQ==" saltValue="js35FXGOkM7xWlRh4Cdc9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116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100">
        <f>SUM(C10:C10)</f>
        <v>0</v>
      </c>
      <c r="D11" s="101" t="s">
        <v>31</v>
      </c>
      <c r="E11" s="100">
        <f>SUM(E10:E10)</f>
        <v>0</v>
      </c>
      <c r="F11" s="101" t="s">
        <v>31</v>
      </c>
      <c r="G11" s="11"/>
    </row>
    <row r="12" spans="1:7" ht="15" customHeight="1" x14ac:dyDescent="0.25">
      <c r="A12" s="11"/>
      <c r="B12" s="25" t="s">
        <v>117</v>
      </c>
      <c r="C12" s="100">
        <f>C11*(1+'8. Nøgletal'!C9)</f>
        <v>0</v>
      </c>
      <c r="D12" s="101" t="s">
        <v>31</v>
      </c>
      <c r="E12" s="100">
        <f>E11*(1+'8. Nøgletal'!C9)</f>
        <v>0</v>
      </c>
      <c r="F12" s="101" t="s">
        <v>31</v>
      </c>
      <c r="G12" s="90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mEAB27LUOyFdqMSJlKoSWRh+0KCVo5qbRDIsf/aN2VToMEKLTHUIA+ZK18tvvHSempo8+aB3sH8/s0E+XBqzNA==" saltValue="DVAED3gnq7a+CSiVC7DCk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26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QMEBWNajAC9I7bViCkWjjei0fuqmBxcUHWjLw+T9nvRKuNG+rvItFehbTwBMSI6UIsOrToZR7sW0KEM55+wlEw==" saltValue="tq1aaeIcxAI+Am7TGEzJ3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42578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2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2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4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2"/>
      <c r="C21" s="11"/>
      <c r="D21" s="11"/>
    </row>
    <row r="22" spans="1:4" ht="15" customHeight="1" x14ac:dyDescent="0.25">
      <c r="A22" s="11"/>
      <c r="B22" s="83" t="s">
        <v>35</v>
      </c>
      <c r="C22" s="85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3"/>
      <c r="C25" s="85"/>
      <c r="D25" s="11"/>
    </row>
    <row r="26" spans="1:4" ht="15" customHeight="1" x14ac:dyDescent="0.25">
      <c r="A26" s="11"/>
      <c r="B26" s="82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SIyzhaqr6WSp2zPp+WR1D9GCtsXvFnKu/C/Zbmg8LTcBaXkaT83HyzQDMvJGBKGxB7t+a8Kts9gB1vs2G9ri5A==" saltValue="2mGZ1r9rsZN80hZooUIzfA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166338999.86380193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1859408.8189920001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-1084648.9922865403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4829587.6550556635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171943347.34556305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40" t="s">
        <v>155</v>
      </c>
      <c r="C20" s="34">
        <v>-890550.68617080897</v>
      </c>
      <c r="D20" s="39" t="s">
        <v>31</v>
      </c>
      <c r="E20" s="11"/>
    </row>
    <row r="21" spans="1:5" ht="15" customHeight="1" x14ac:dyDescent="0.25">
      <c r="A21" s="11"/>
      <c r="B21" s="28" t="s">
        <v>22</v>
      </c>
      <c r="C21" s="34">
        <f>'5.5. Korr. af ØR2025'!C16</f>
        <v>0</v>
      </c>
      <c r="D21" s="39" t="s">
        <v>31</v>
      </c>
      <c r="E21" s="11"/>
    </row>
    <row r="22" spans="1:5" ht="15" customHeight="1" x14ac:dyDescent="0.25">
      <c r="A22" s="11"/>
      <c r="B22" s="38" t="s">
        <v>42</v>
      </c>
      <c r="C22" s="34">
        <v>0</v>
      </c>
      <c r="D22" s="39" t="s">
        <v>31</v>
      </c>
      <c r="E22" s="11"/>
    </row>
    <row r="23" spans="1:5" ht="15" customHeight="1" x14ac:dyDescent="0.25">
      <c r="A23" s="11"/>
      <c r="B23" s="25" t="s">
        <v>4</v>
      </c>
      <c r="C23" s="41">
        <f>SUM(C17:C22)</f>
        <v>171052796.65939224</v>
      </c>
      <c r="D23" s="27" t="s">
        <v>31</v>
      </c>
      <c r="E23" s="11"/>
    </row>
    <row r="24" spans="1:5" ht="15" customHeight="1" x14ac:dyDescent="0.25">
      <c r="A24" s="11"/>
      <c r="B24" s="11"/>
      <c r="C24" s="11"/>
      <c r="D24" s="11"/>
      <c r="E24" s="11"/>
    </row>
    <row r="25" spans="1:5" ht="15" customHeight="1" x14ac:dyDescent="0.25">
      <c r="A25" s="11"/>
      <c r="B25" s="11"/>
      <c r="C25" s="11"/>
      <c r="D25" s="11"/>
      <c r="E25" s="11"/>
    </row>
  </sheetData>
  <sheetProtection algorithmName="SHA-512" hashValue="lRMCSMbw9qN00AN3gkT7nBw6WWRSE3fz9fvjcc/TqZtBfBcxV4hEznnttlBCDBsPNIf5TOLTRHgkrtU8zxTQGQ==" saltValue="GxFkRKyPyWO1+barCZmPi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6.85546875" style="12" bestFit="1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156148224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1262599.0334719999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Engangstillæg'!C13+'5.3. Engangstillæg'!E13</f>
        <v>3163442.7425809801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160574265.77605298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152523892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-190000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8050373.7760529816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308463</v>
      </c>
      <c r="D18" s="46" t="s">
        <v>31</v>
      </c>
      <c r="E18" s="11"/>
    </row>
    <row r="19" spans="1:5" ht="15" customHeight="1" x14ac:dyDescent="0.25">
      <c r="A19" s="11"/>
      <c r="B19" s="25" t="s">
        <v>141</v>
      </c>
      <c r="C19" s="41">
        <f>C15+C18</f>
        <v>8358836.7760529816</v>
      </c>
      <c r="D19" s="27" t="s">
        <v>31</v>
      </c>
      <c r="E19" s="11"/>
    </row>
    <row r="20" spans="1:5" ht="39.75" customHeight="1" x14ac:dyDescent="0.25">
      <c r="A20" s="11"/>
      <c r="B20" s="49" t="s">
        <v>142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143</v>
      </c>
      <c r="C22" s="26"/>
      <c r="D22" s="27"/>
      <c r="E22" s="11"/>
    </row>
    <row r="23" spans="1:5" ht="26.25" x14ac:dyDescent="0.25">
      <c r="A23" s="11"/>
      <c r="B23" s="52" t="s">
        <v>144</v>
      </c>
      <c r="C23" s="53">
        <f>100*308463/(140947810+1704512)</f>
        <v>0.216234124811512</v>
      </c>
      <c r="D23" s="46" t="s">
        <v>145</v>
      </c>
      <c r="E23" s="11"/>
    </row>
    <row r="24" spans="1:5" ht="26.25" x14ac:dyDescent="0.25">
      <c r="A24" s="11"/>
      <c r="B24" s="52" t="s">
        <v>146</v>
      </c>
      <c r="C24" s="53">
        <f>C19/C12*100</f>
        <v>5.2055892864618443</v>
      </c>
      <c r="D24" s="46" t="s">
        <v>145</v>
      </c>
      <c r="E24" s="11"/>
    </row>
    <row r="25" spans="1:5" ht="56.25" customHeight="1" x14ac:dyDescent="0.25">
      <c r="A25" s="11"/>
      <c r="B25" s="54" t="s">
        <v>147</v>
      </c>
      <c r="C25" s="55"/>
      <c r="D25" s="56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ynhsOJR1w0zEBS4U7M4WwMDMVviZH+jIm/zBRMW5bWcImeQPgAwaUEY9xgd0H+9A7hNbnCOnNKS9iwMHZqYsMg==" saltValue="3bChKVPWHCucHkvfghApa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7"/>
      <c r="B1" s="57"/>
      <c r="C1" s="57"/>
      <c r="D1" s="57"/>
      <c r="E1" s="57"/>
    </row>
    <row r="2" spans="1:5" ht="15" customHeight="1" x14ac:dyDescent="0.25">
      <c r="A2" s="57"/>
      <c r="B2" s="57"/>
      <c r="C2" s="57"/>
      <c r="D2" s="57"/>
      <c r="E2" s="57"/>
    </row>
    <row r="3" spans="1:5" ht="24.95" customHeight="1" x14ac:dyDescent="0.25">
      <c r="A3" s="57"/>
      <c r="B3" s="58" t="s">
        <v>87</v>
      </c>
      <c r="C3" s="58"/>
      <c r="D3" s="58"/>
      <c r="E3" s="57"/>
    </row>
    <row r="4" spans="1:5" ht="15" customHeight="1" x14ac:dyDescent="0.25">
      <c r="A4" s="57"/>
      <c r="B4" s="58"/>
      <c r="C4" s="58"/>
      <c r="D4" s="58"/>
      <c r="E4" s="57"/>
    </row>
    <row r="5" spans="1:5" ht="15" customHeight="1" x14ac:dyDescent="0.25">
      <c r="A5" s="57"/>
      <c r="B5" s="58"/>
      <c r="C5" s="58"/>
      <c r="D5" s="58"/>
      <c r="E5" s="57"/>
    </row>
    <row r="6" spans="1:5" ht="15" customHeight="1" x14ac:dyDescent="0.25">
      <c r="A6" s="57"/>
      <c r="B6" s="57"/>
      <c r="C6" s="57"/>
      <c r="D6" s="57"/>
      <c r="E6" s="57"/>
    </row>
    <row r="7" spans="1:5" ht="15" customHeight="1" x14ac:dyDescent="0.25">
      <c r="A7" s="57"/>
      <c r="B7" s="57"/>
      <c r="C7" s="57"/>
      <c r="D7" s="57"/>
      <c r="E7" s="57"/>
    </row>
    <row r="8" spans="1:5" ht="15" customHeight="1" x14ac:dyDescent="0.25">
      <c r="A8" s="57"/>
      <c r="B8" s="59" t="s">
        <v>135</v>
      </c>
      <c r="C8" s="60"/>
      <c r="D8" s="61"/>
      <c r="E8" s="57"/>
    </row>
    <row r="9" spans="1:5" ht="15" customHeight="1" x14ac:dyDescent="0.25">
      <c r="A9" s="57"/>
      <c r="B9" s="62" t="s">
        <v>122</v>
      </c>
      <c r="C9" s="63">
        <v>161467872.79714701</v>
      </c>
      <c r="D9" s="64" t="s">
        <v>31</v>
      </c>
      <c r="E9" s="57"/>
    </row>
    <row r="10" spans="1:5" ht="15" customHeight="1" x14ac:dyDescent="0.25">
      <c r="A10" s="57"/>
      <c r="B10" s="65" t="s">
        <v>32</v>
      </c>
      <c r="C10" s="63">
        <v>1262599.0334719999</v>
      </c>
      <c r="D10" s="64" t="s">
        <v>31</v>
      </c>
      <c r="E10" s="57"/>
    </row>
    <row r="11" spans="1:5" ht="15" customHeight="1" x14ac:dyDescent="0.25">
      <c r="A11" s="57"/>
      <c r="B11" s="65" t="s">
        <v>62</v>
      </c>
      <c r="C11" s="66">
        <v>0</v>
      </c>
      <c r="D11" s="64" t="s">
        <v>31</v>
      </c>
      <c r="E11" s="57"/>
    </row>
    <row r="12" spans="1:5" ht="15" customHeight="1" x14ac:dyDescent="0.25">
      <c r="A12" s="57"/>
      <c r="B12" s="65" t="s">
        <v>24</v>
      </c>
      <c r="C12" s="67">
        <v>0</v>
      </c>
      <c r="D12" s="64" t="s">
        <v>31</v>
      </c>
      <c r="E12" s="57"/>
    </row>
    <row r="13" spans="1:5" ht="15" customHeight="1" x14ac:dyDescent="0.25">
      <c r="A13" s="57"/>
      <c r="B13" s="65" t="s">
        <v>34</v>
      </c>
      <c r="C13" s="67">
        <v>0</v>
      </c>
      <c r="D13" s="64" t="s">
        <v>31</v>
      </c>
      <c r="E13" s="57"/>
    </row>
    <row r="14" spans="1:5" ht="15" customHeight="1" x14ac:dyDescent="0.25">
      <c r="A14" s="57"/>
      <c r="B14" s="65" t="s">
        <v>35</v>
      </c>
      <c r="C14" s="68">
        <v>0</v>
      </c>
      <c r="D14" s="64" t="s">
        <v>31</v>
      </c>
      <c r="E14" s="57"/>
    </row>
    <row r="15" spans="1:5" ht="15" customHeight="1" x14ac:dyDescent="0.25">
      <c r="A15" s="57"/>
      <c r="B15" s="65" t="s">
        <v>36</v>
      </c>
      <c r="C15" s="68">
        <v>-1063643.3110331139</v>
      </c>
      <c r="D15" s="64" t="s">
        <v>31</v>
      </c>
      <c r="E15" s="57"/>
    </row>
    <row r="16" spans="1:5" ht="15" customHeight="1" x14ac:dyDescent="0.25">
      <c r="A16" s="57"/>
      <c r="B16" s="65" t="s">
        <v>37</v>
      </c>
      <c r="C16" s="67">
        <v>4672171.3442160329</v>
      </c>
      <c r="D16" s="64" t="s">
        <v>31</v>
      </c>
      <c r="E16" s="57"/>
    </row>
    <row r="17" spans="1:5" ht="15" customHeight="1" x14ac:dyDescent="0.25">
      <c r="A17" s="57"/>
      <c r="B17" s="69" t="s">
        <v>38</v>
      </c>
      <c r="C17" s="70">
        <v>166338999.86380193</v>
      </c>
      <c r="D17" s="71" t="s">
        <v>31</v>
      </c>
      <c r="E17" s="57"/>
    </row>
    <row r="18" spans="1:5" ht="15" customHeight="1" x14ac:dyDescent="0.25">
      <c r="A18" s="57"/>
      <c r="B18" s="72" t="s">
        <v>123</v>
      </c>
      <c r="C18" s="68">
        <v>0</v>
      </c>
      <c r="D18" s="73" t="s">
        <v>31</v>
      </c>
      <c r="E18" s="57"/>
    </row>
    <row r="19" spans="1:5" ht="27" customHeight="1" x14ac:dyDescent="0.25">
      <c r="A19" s="57"/>
      <c r="B19" s="74" t="s">
        <v>40</v>
      </c>
      <c r="C19" s="68">
        <v>0</v>
      </c>
      <c r="D19" s="73" t="s">
        <v>31</v>
      </c>
      <c r="E19" s="57"/>
    </row>
    <row r="20" spans="1:5" ht="15" customHeight="1" x14ac:dyDescent="0.25">
      <c r="A20" s="57"/>
      <c r="B20" s="75" t="s">
        <v>41</v>
      </c>
      <c r="C20" s="76">
        <v>-890550.68617080897</v>
      </c>
      <c r="D20" s="77" t="s">
        <v>31</v>
      </c>
      <c r="E20" s="57"/>
    </row>
    <row r="21" spans="1:5" ht="15" customHeight="1" x14ac:dyDescent="0.25">
      <c r="A21" s="57"/>
      <c r="B21" s="62" t="s">
        <v>124</v>
      </c>
      <c r="C21" s="68">
        <v>0</v>
      </c>
      <c r="D21" s="73" t="s">
        <v>31</v>
      </c>
      <c r="E21" s="57"/>
    </row>
    <row r="22" spans="1:5" ht="15" customHeight="1" x14ac:dyDescent="0.25">
      <c r="A22" s="57"/>
      <c r="B22" s="72" t="s">
        <v>42</v>
      </c>
      <c r="C22" s="68">
        <v>-3792536.8333333335</v>
      </c>
      <c r="D22" s="73" t="s">
        <v>31</v>
      </c>
      <c r="E22" s="57"/>
    </row>
    <row r="23" spans="1:5" ht="15" customHeight="1" x14ac:dyDescent="0.25">
      <c r="A23" s="57"/>
      <c r="B23" s="59" t="s">
        <v>154</v>
      </c>
      <c r="C23" s="78">
        <v>161655912.34429777</v>
      </c>
      <c r="D23" s="61" t="s">
        <v>31</v>
      </c>
      <c r="E23" s="57"/>
    </row>
    <row r="24" spans="1:5" ht="30" customHeight="1" x14ac:dyDescent="0.25">
      <c r="A24" s="57"/>
      <c r="B24" s="79" t="s">
        <v>136</v>
      </c>
      <c r="C24" s="79"/>
      <c r="D24" s="79"/>
      <c r="E24" s="57"/>
    </row>
    <row r="25" spans="1:5" ht="15" customHeight="1" x14ac:dyDescent="0.25">
      <c r="A25" s="57"/>
      <c r="B25" s="57"/>
      <c r="C25" s="57"/>
      <c r="D25" s="57"/>
      <c r="E25" s="57"/>
    </row>
    <row r="26" spans="1:5" ht="15" customHeight="1" x14ac:dyDescent="0.25"/>
  </sheetData>
  <sheetProtection algorithmName="SHA-512" hashValue="RvMPTYEizRUSa0pNX+ir5yaE4cc1cUcst1rizzZhrxQrvYBasCqbFhlcAVcS7GEjK7AxrRskaIcmLdJxpArgMA==" saltValue="a4QFoSaSYlh7qisEGl8qXQ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80"/>
      <c r="C1" s="80"/>
      <c r="D1" s="80"/>
      <c r="E1" s="11"/>
    </row>
    <row r="2" spans="1:5" ht="15" customHeight="1" x14ac:dyDescent="0.25">
      <c r="A2" s="11"/>
      <c r="B2" s="80"/>
      <c r="C2" s="80"/>
      <c r="D2" s="80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1"/>
      <c r="C6" s="81"/>
      <c r="D6" s="81"/>
      <c r="E6" s="11"/>
    </row>
    <row r="7" spans="1:5" ht="15" customHeight="1" x14ac:dyDescent="0.25">
      <c r="A7" s="11"/>
      <c r="B7" s="82"/>
      <c r="C7" s="11"/>
      <c r="D7" s="11"/>
      <c r="E7" s="11"/>
    </row>
    <row r="8" spans="1:5" ht="14.25" customHeight="1" x14ac:dyDescent="0.25">
      <c r="A8" s="11"/>
      <c r="B8" s="83" t="s">
        <v>88</v>
      </c>
      <c r="C8" s="84"/>
      <c r="D8" s="85"/>
      <c r="E8" s="11"/>
    </row>
    <row r="9" spans="1:5" ht="15" customHeight="1" x14ac:dyDescent="0.25">
      <c r="A9" s="11"/>
      <c r="B9" s="52" t="s">
        <v>89</v>
      </c>
      <c r="C9" s="2">
        <v>54719130.674933687</v>
      </c>
      <c r="D9" s="46" t="s">
        <v>31</v>
      </c>
      <c r="E9" s="11"/>
    </row>
    <row r="10" spans="1:5" ht="15" customHeight="1" x14ac:dyDescent="0.25">
      <c r="A10" s="11"/>
      <c r="B10" s="86" t="s">
        <v>90</v>
      </c>
      <c r="C10" s="3">
        <f>-'8. Nøgletal'!C19*C9</f>
        <v>-1094382.6134986738</v>
      </c>
      <c r="D10" s="46" t="s">
        <v>31</v>
      </c>
      <c r="E10" s="11"/>
    </row>
    <row r="11" spans="1:5" ht="15" customHeight="1" x14ac:dyDescent="0.25">
      <c r="A11" s="11"/>
      <c r="B11" s="86" t="s">
        <v>91</v>
      </c>
      <c r="C11" s="2">
        <f>('5.2. Varige tillæg'!C18)*(1+'8. Nøgletal'!C9)*(1-'8. Nøgletal'!C19)+'5.6 Anlægsprojekter'!C12-'6. Bortfald'!C12+'7. Tilknyttet virksomhed'!C12</f>
        <v>607701.55289199995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54232449.614327013</v>
      </c>
      <c r="D12" s="46" t="s">
        <v>31</v>
      </c>
      <c r="E12" s="11"/>
    </row>
    <row r="13" spans="1:5" ht="15" customHeight="1" x14ac:dyDescent="0.25">
      <c r="A13" s="11"/>
      <c r="B13" s="87" t="s">
        <v>93</v>
      </c>
      <c r="C13" s="88">
        <f>-C12*'8. Nøgletal'!C19</f>
        <v>-1084648.9922865403</v>
      </c>
      <c r="D13" s="89" t="s">
        <v>31</v>
      </c>
      <c r="E13" s="90"/>
    </row>
    <row r="14" spans="1:5" ht="15" customHeight="1" x14ac:dyDescent="0.25">
      <c r="A14" s="11"/>
      <c r="B14" s="83" t="s">
        <v>94</v>
      </c>
      <c r="C14" s="84"/>
      <c r="D14" s="85"/>
      <c r="E14" s="11"/>
    </row>
    <row r="15" spans="1:5" ht="15" customHeight="1" x14ac:dyDescent="0.25">
      <c r="A15" s="11"/>
      <c r="B15" s="44" t="s">
        <v>46</v>
      </c>
      <c r="C15" s="3">
        <v>128914301.78371228</v>
      </c>
      <c r="D15" s="46" t="s">
        <v>31</v>
      </c>
      <c r="E15" s="11"/>
    </row>
    <row r="16" spans="1:5" ht="15" customHeight="1" x14ac:dyDescent="0.25">
      <c r="A16" s="11"/>
      <c r="B16" s="86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6" t="s">
        <v>95</v>
      </c>
      <c r="C17" s="2">
        <f>('5.2. Varige tillæg'!E18)*(1+'8. Nøgletal'!C9)*(1-'8. Nøgletal'!C14)+'5.6 Anlægsprojekter'!E12-'6. Bortfald'!E12+'7. Tilknyttet virksomhed'!E12</f>
        <v>1251707.2660999999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130166009.04981229</v>
      </c>
      <c r="D18" s="46" t="s">
        <v>31</v>
      </c>
      <c r="E18" s="11"/>
    </row>
    <row r="19" spans="1:5" ht="15" customHeight="1" x14ac:dyDescent="0.25">
      <c r="A19" s="11"/>
      <c r="B19" s="87" t="s">
        <v>97</v>
      </c>
      <c r="C19" s="88">
        <f>-C18*'8. Nøgletal'!C15</f>
        <v>0</v>
      </c>
      <c r="D19" s="89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-1084648.9922865403</v>
      </c>
      <c r="D20" s="27" t="s">
        <v>31</v>
      </c>
      <c r="E20" s="11"/>
    </row>
    <row r="21" spans="1:5" ht="39.950000000000003" customHeight="1" x14ac:dyDescent="0.25">
      <c r="A21" s="11"/>
      <c r="B21" s="91" t="s">
        <v>125</v>
      </c>
      <c r="C21" s="92"/>
      <c r="D21" s="93"/>
      <c r="E21" s="90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hUpFWYERRTe2amY5Rue7WXD/jPhDOj6lcdvLxp2wl0WvfnBjKWVDKQyora0ZgTDg1AOFjpMHVfSVHBUEqQN4kA==" saltValue="zsRWYTki0eaCgQcFTol3Xw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4" t="s">
        <v>99</v>
      </c>
      <c r="C8" s="95"/>
      <c r="D8" s="96"/>
      <c r="E8" s="11"/>
    </row>
    <row r="9" spans="1:5" ht="15" customHeight="1" x14ac:dyDescent="0.25">
      <c r="A9" s="11"/>
      <c r="B9" s="97" t="s">
        <v>137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7" t="s">
        <v>138</v>
      </c>
      <c r="C10" s="33">
        <f>'5.1.a. § 10-tillæg'!E10</f>
        <v>3517.7425809800043</v>
      </c>
      <c r="D10" s="46" t="s">
        <v>31</v>
      </c>
      <c r="E10" s="11"/>
    </row>
    <row r="11" spans="1:5" ht="15" customHeight="1" x14ac:dyDescent="0.25">
      <c r="A11" s="11"/>
      <c r="B11" s="97" t="s">
        <v>139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7" t="s">
        <v>148</v>
      </c>
      <c r="C12" s="98">
        <v>127481</v>
      </c>
      <c r="D12" s="46" t="s">
        <v>31</v>
      </c>
      <c r="E12" s="11"/>
    </row>
    <row r="13" spans="1:5" ht="15" customHeight="1" x14ac:dyDescent="0.25">
      <c r="A13" s="11"/>
      <c r="B13" s="99" t="s">
        <v>149</v>
      </c>
      <c r="C13" s="98">
        <v>1213209</v>
      </c>
      <c r="D13" s="46" t="s">
        <v>31</v>
      </c>
      <c r="E13" s="11"/>
    </row>
    <row r="14" spans="1:5" ht="15" customHeight="1" x14ac:dyDescent="0.25">
      <c r="A14" s="11"/>
      <c r="B14" s="99"/>
      <c r="C14" s="98"/>
      <c r="D14" s="46" t="s">
        <v>31</v>
      </c>
      <c r="E14" s="11"/>
    </row>
    <row r="15" spans="1:5" ht="15" customHeight="1" x14ac:dyDescent="0.25">
      <c r="A15" s="11"/>
      <c r="B15" s="99"/>
      <c r="C15" s="98"/>
      <c r="D15" s="46" t="s">
        <v>31</v>
      </c>
      <c r="E15" s="11"/>
    </row>
    <row r="16" spans="1:5" ht="15" customHeight="1" x14ac:dyDescent="0.25">
      <c r="A16" s="11"/>
      <c r="B16" s="99"/>
      <c r="C16" s="98"/>
      <c r="D16" s="46" t="s">
        <v>31</v>
      </c>
      <c r="E16" s="11"/>
    </row>
    <row r="17" spans="1:5" ht="15" customHeight="1" x14ac:dyDescent="0.25">
      <c r="A17" s="11"/>
      <c r="B17" s="99"/>
      <c r="C17" s="98"/>
      <c r="D17" s="46" t="s">
        <v>31</v>
      </c>
      <c r="E17" s="11"/>
    </row>
    <row r="18" spans="1:5" ht="15" customHeight="1" x14ac:dyDescent="0.25">
      <c r="A18" s="11"/>
      <c r="B18" s="99"/>
      <c r="C18" s="98"/>
      <c r="D18" s="46" t="s">
        <v>31</v>
      </c>
      <c r="E18" s="11"/>
    </row>
    <row r="19" spans="1:5" ht="15" customHeight="1" x14ac:dyDescent="0.25">
      <c r="A19" s="11"/>
      <c r="B19" s="99"/>
      <c r="C19" s="98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100">
        <f>SUM(C9:C19)</f>
        <v>1344207.7425809801</v>
      </c>
      <c r="D20" s="101" t="s">
        <v>31</v>
      </c>
      <c r="E20" s="11"/>
    </row>
    <row r="21" spans="1:5" ht="15" customHeight="1" x14ac:dyDescent="0.25">
      <c r="A21" s="11"/>
      <c r="B21" s="102"/>
      <c r="C21" s="103"/>
      <c r="D21" s="103"/>
      <c r="E21" s="11"/>
    </row>
    <row r="22" spans="1:5" ht="15" customHeight="1" x14ac:dyDescent="0.25">
      <c r="A22" s="11"/>
      <c r="B22" s="83" t="s">
        <v>39</v>
      </c>
      <c r="C22" s="84"/>
      <c r="D22" s="85"/>
      <c r="E22" s="11"/>
    </row>
    <row r="23" spans="1:5" ht="15" customHeight="1" x14ac:dyDescent="0.25">
      <c r="A23" s="11"/>
      <c r="B23" s="104" t="s">
        <v>49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104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100">
        <f>SUM(C23:C24)</f>
        <v>0</v>
      </c>
      <c r="D25" s="101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Nx6Yet9Z6MLPrR/c5pD+c5lrmqUN0TIRqRevCMUZ5Lztl8kLUivrHL3E2uKR3WXb9UmkizA7NkZzed+Ho4Ei0g==" saltValue="w55MTaTzNtLDsu2hTtlj7A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42578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5" t="s">
        <v>126</v>
      </c>
      <c r="C8" s="106" t="s">
        <v>101</v>
      </c>
      <c r="D8" s="107" t="s">
        <v>102</v>
      </c>
      <c r="E8" s="107" t="s">
        <v>103</v>
      </c>
      <c r="F8" s="27"/>
      <c r="G8" s="11"/>
    </row>
    <row r="9" spans="1:7" ht="15" customHeight="1" x14ac:dyDescent="0.25">
      <c r="A9" s="11"/>
      <c r="B9" s="97" t="s">
        <v>137</v>
      </c>
      <c r="C9" s="33">
        <v>1831715.9745296601</v>
      </c>
      <c r="D9" s="33">
        <v>1648548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7" t="s">
        <v>138</v>
      </c>
      <c r="C10" s="33">
        <v>102509.25741902</v>
      </c>
      <c r="D10" s="33">
        <v>106027</v>
      </c>
      <c r="E10" s="33">
        <f t="shared" ref="E10:E19" si="0">MAX(D10-C10,0)</f>
        <v>3517.7425809800043</v>
      </c>
      <c r="F10" s="46" t="s">
        <v>31</v>
      </c>
      <c r="G10" s="11"/>
    </row>
    <row r="11" spans="1:7" ht="15" customHeight="1" x14ac:dyDescent="0.25">
      <c r="A11" s="11"/>
      <c r="B11" s="97" t="s">
        <v>139</v>
      </c>
      <c r="C11" s="33">
        <v>602807.82694144</v>
      </c>
      <c r="D11" s="33">
        <v>314017</v>
      </c>
      <c r="E11" s="33">
        <f t="shared" si="0"/>
        <v>0</v>
      </c>
      <c r="F11" s="46" t="s">
        <v>31</v>
      </c>
      <c r="G11" s="11"/>
    </row>
    <row r="12" spans="1:7" ht="15" hidden="1" customHeight="1" x14ac:dyDescent="0.25">
      <c r="A12" s="11"/>
      <c r="B12" s="97"/>
      <c r="C12" s="33"/>
      <c r="D12" s="33"/>
      <c r="E12" s="33">
        <f t="shared" si="0"/>
        <v>0</v>
      </c>
      <c r="F12" s="46" t="s">
        <v>31</v>
      </c>
      <c r="G12" s="11"/>
    </row>
    <row r="13" spans="1:7" ht="15" hidden="1" customHeight="1" x14ac:dyDescent="0.25">
      <c r="A13" s="11"/>
      <c r="B13" s="99"/>
      <c r="C13" s="33"/>
      <c r="D13" s="33"/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9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9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9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9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9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9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0"/>
      <c r="D20" s="100"/>
      <c r="E20" s="100"/>
      <c r="F20" s="101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8"/>
      <c r="C22" s="103"/>
      <c r="D22" s="103"/>
      <c r="E22" s="103"/>
      <c r="F22" s="103"/>
      <c r="G22" s="11"/>
    </row>
    <row r="23" spans="1:7" ht="15" customHeight="1" x14ac:dyDescent="0.25">
      <c r="A23" s="11"/>
      <c r="B23" s="108"/>
      <c r="C23" s="103"/>
      <c r="D23" s="103"/>
      <c r="E23" s="103"/>
      <c r="F23" s="103"/>
      <c r="G23" s="11"/>
    </row>
  </sheetData>
  <sheetProtection algorithmName="SHA-512" hashValue="wuiemzA3FbajADEhZ4W7nEeeePHgUdNLHdpTNB5nIV0iba5SuFFKe7+hDbtiHc5uIRwsZI4ap/O45xa6pQ4qtw==" saltValue="vDu8WZhV9mmDZmGn9G9kg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150</v>
      </c>
      <c r="C10" s="33">
        <v>0</v>
      </c>
      <c r="D10" s="46" t="s">
        <v>31</v>
      </c>
      <c r="E10" s="33">
        <v>831742</v>
      </c>
      <c r="F10" s="46" t="s">
        <v>31</v>
      </c>
      <c r="G10" s="11"/>
    </row>
    <row r="11" spans="1:7" ht="15" customHeight="1" x14ac:dyDescent="0.25">
      <c r="A11" s="11"/>
      <c r="B11" s="112" t="s">
        <v>151</v>
      </c>
      <c r="C11" s="33">
        <v>0</v>
      </c>
      <c r="D11" s="46" t="s">
        <v>31</v>
      </c>
      <c r="E11" s="33">
        <v>56234</v>
      </c>
      <c r="F11" s="46" t="s">
        <v>31</v>
      </c>
      <c r="G11" s="11"/>
    </row>
    <row r="12" spans="1:7" ht="15" customHeight="1" x14ac:dyDescent="0.25">
      <c r="A12" s="11"/>
      <c r="B12" s="112" t="s">
        <v>152</v>
      </c>
      <c r="C12" s="33">
        <v>602686</v>
      </c>
      <c r="D12" s="46" t="s">
        <v>31</v>
      </c>
      <c r="E12" s="33">
        <v>328573</v>
      </c>
      <c r="F12" s="46" t="s">
        <v>31</v>
      </c>
      <c r="G12" s="11"/>
    </row>
    <row r="13" spans="1:7" ht="15" customHeight="1" x14ac:dyDescent="0.25">
      <c r="A13" s="11"/>
      <c r="B13" s="112"/>
      <c r="C13" s="33"/>
      <c r="D13" s="46" t="s">
        <v>31</v>
      </c>
      <c r="E13" s="33"/>
      <c r="F13" s="46" t="s">
        <v>31</v>
      </c>
      <c r="G13" s="11"/>
    </row>
    <row r="14" spans="1:7" ht="15" customHeight="1" x14ac:dyDescent="0.25">
      <c r="A14" s="11"/>
      <c r="B14" s="112"/>
      <c r="C14" s="33"/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100">
        <f>SUM(C10:C17)</f>
        <v>602686</v>
      </c>
      <c r="D18" s="101" t="s">
        <v>31</v>
      </c>
      <c r="E18" s="100">
        <f>SUM(E10:E17)</f>
        <v>1216549</v>
      </c>
      <c r="F18" s="101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0</v>
      </c>
      <c r="D19" s="46" t="s">
        <v>31</v>
      </c>
      <c r="E19" s="33">
        <f>-E18*'8. Nøgletal'!C23</f>
        <v>0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-12053.72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17069.272892000001</v>
      </c>
      <c r="D21" s="46" t="s">
        <v>31</v>
      </c>
      <c r="E21" s="33">
        <f>SUM(E18:E20)*'8. Nøgletal'!C9</f>
        <v>35158.266100000001</v>
      </c>
      <c r="F21" s="46" t="s">
        <v>31</v>
      </c>
      <c r="G21" s="11"/>
    </row>
    <row r="22" spans="1:7" ht="26.25" customHeight="1" x14ac:dyDescent="0.25">
      <c r="A22" s="11"/>
      <c r="B22" s="105" t="s">
        <v>106</v>
      </c>
      <c r="C22" s="100">
        <f>SUM(C18:C21)</f>
        <v>607701.55289200007</v>
      </c>
      <c r="D22" s="101" t="s">
        <v>31</v>
      </c>
      <c r="E22" s="100">
        <f>SUM(E18:E21)</f>
        <v>1251707.2660999999</v>
      </c>
      <c r="F22" s="101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IcnzApH6vc3VWSwZdptY4fc8AaxXJ1g57fljinR8ZQvJ0+a+FMJkDhbJ2Moh8fRHMEo0b8lRPXDdsDhKZUA2MQ==" saltValue="2AMarOZuan8JGx39+FJWC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18</v>
      </c>
      <c r="C8" s="84"/>
      <c r="D8" s="84"/>
      <c r="E8" s="84"/>
      <c r="F8" s="85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153</v>
      </c>
      <c r="C10" s="33"/>
      <c r="D10" s="46" t="s">
        <v>31</v>
      </c>
      <c r="E10" s="33"/>
      <c r="F10" s="46" t="s">
        <v>31</v>
      </c>
      <c r="G10" s="11"/>
    </row>
    <row r="11" spans="1:7" ht="15" customHeight="1" x14ac:dyDescent="0.25">
      <c r="A11" s="11"/>
      <c r="B11" s="112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100">
        <f>SUM(C10:C12)</f>
        <v>0</v>
      </c>
      <c r="D13" s="101" t="s">
        <v>31</v>
      </c>
      <c r="E13" s="100">
        <f>SUM(E10:E12)</f>
        <v>0</v>
      </c>
      <c r="F13" s="101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3"/>
      <c r="C15" s="113"/>
      <c r="D15" s="113"/>
      <c r="E15" s="113"/>
      <c r="F15" s="113"/>
      <c r="G15" s="11"/>
    </row>
  </sheetData>
  <sheetProtection algorithmName="SHA-512" hashValue="dMKUP1dzkCRkgfrElLLghRxeCfQsv7nGH5Nh/e+qDNrbrcuQqJ0HJiBsOQ1SJQNezOhUXoDf40sVgtM0i8DySA==" saltValue="ZjM0y9vAf+xxFwG+yzb3+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2026-09-14T10:09:06Z</dcterms:modified>
</cp:coreProperties>
</file>