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 Vand Holbæk AS (V09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5" i="19" l="1"/>
  <c r="E33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<sst xmlns="http://schemas.openxmlformats.org/spreadsheetml/2006/main" count="588" uniqueCount="246">
  <si>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</si>
  <si>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</si>
  <si>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</si>
  <si>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</si>
  <si>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</si>
  <si>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</si>
  <si>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</si>
  <si>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</si>
  <si>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</si>
  <si>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</si>
  <si>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</si>
  <si>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</si>
  <si>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</si>
  <si>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</si>
  <si>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</si>
  <si>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</si>
  <si>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</si>
  <si>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</si>
  <si>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</si>
  <si>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</si>
  <si>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</si>
  <si>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</si>
  <si>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</si>
  <si>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</si>
  <si>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</si>
  <si>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</si>
  <si>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</si>
  <si>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</si>
  <si>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</si>
  <si>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</si>
  <si>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</si>
  <si>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</si>
  <si>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</si>
  <si>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</si>
  <si>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</si>
  <si>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</si>
  <si>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</si>
  <si>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</si>
  <si>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</si>
  <si>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</si>
  <si>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</si>
  <si>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</si>
  <si>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</si>
  <si>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</si>
  <si>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</si>
  <si>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</si>
  <si>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</si>
  <si>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</si>
  <si>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</si>
  <si>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</si>
  <si>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</si>
  <si>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</si>
  <si>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</si>
  <si>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</si>
  <si>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</si>
  <si>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</si>
  <si>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</si>
  <si>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</si>
  <si>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</si>
  <si>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</si>
  <si>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</si>
  <si>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</si>
  <si>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</si>
  <si>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</si>
  <si>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</si>
  <si>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</si>
  <si>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</si>
  <si>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</si>
  <si>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</si>
  <si>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</si>
  <si>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</si>
  <si>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</si>
  <si>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</si>
  <si>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</si>
  <si>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</si>
  <si>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</si>
  <si>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</si>
  <si>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</si>
  <si>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</si>
  <si>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</si>
  <si>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</si>
  <si>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</si>
  <si>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</si>
  <si>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</si>
  <si>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</si>
  <si>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</si>
  <si>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</si>
  <si>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</si>
  <si>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</si>
  <si>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</si>
  <si>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</si>
  <si>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</si>
  <si>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</si>
  <si>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</si>
  <si>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</si>
  <si>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</si>
  <si>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</si>
  <si>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</si>
  <si>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</si>
  <si>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</si>
  <si>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</si>
  <si>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</si>
  <si>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</si>
  <si>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</si>
  <si>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</si>
  <si>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</si>
  <si>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</si>
  <si>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</si>
  <si>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</si>
  <si>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</si>
  <si>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</si>
  <si>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</si>
  <si>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</si>
  <si>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</si>
  <si>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</si>
  <si>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</si>
  <si>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</si>
  <si>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</si>
  <si>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</si>
  <si>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</si>
  <si>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</si>
  <si>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</si>
  <si>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</si>
  <si>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</si>
  <si>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</si>
  <si>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</si>
  <si>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</si>
  <si>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</si>
  <si>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</si>
  <si>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</si>
  <si>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</si>
  <si>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</si>
  <si>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</si>
  <si>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</si>
  <si>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</si>
  <si>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</si>
  <si>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</si>
  <si>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</si>
  <si>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</si>
  <si>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</si>
  <si>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</si>
  <si>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</si>
  <si>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</si>
  <si>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</si>
  <si>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</si>
  <si>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</si>
  <si>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</si>
  <si>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</si>
  <si>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</si>
  <si>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</si>
  <si>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</si>
  <si>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</si>
  <si>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</si>
  <si>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</si>
  <si>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</si>
  <si>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</si>
  <si>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</si>
  <si>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</si>
  <si>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</si>
  <si>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</si>
  <si>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</si>
  <si>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</si>
  <si>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</si>
  <si>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</si>
  <si>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</si>
  <si>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</si>
  <si>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</si>
  <si>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</si>
  <si>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</si>
  <si>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</si>
  <si>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</si>
  <si>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</si>
  <si>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</si>
  <si>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</si>
  <si>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</si>
  <si>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</si>
  <si>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</si>
  <si>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</si>
  <si>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</si>
  <si>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</si>
  <si>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</si>
  <si>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</si>
  <si>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</si>
  <si>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</si>
  <si>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</si>
  <si>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</si>
  <si>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</si>
  <si>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</si>
  <si>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</si>
  <si>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</si>
  <si>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</si>
  <si>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</si>
  <si>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</si>
  <si>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</si>
  <si>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</si>
  <si>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</si>
  <si>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</si>
  <si>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</si>
  <si>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</si>
  <si>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</si>
  <si>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</si>
  <si>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</si>
  <si>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</si>
  <si>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</si>
  <si>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</si>
  <si>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</si>
  <si>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</si>
  <si>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</si>
  <si>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</si>
  <si>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</si>
  <si>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</si>
  <si>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</si>
  <si>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</si>
  <si>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</si>
  <si>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</si>
  <si>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</si>
  <si>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</si>
  <si>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</si>
  <si>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</si>
  <si>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</si>
  <si>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</si>
  <si>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</si>
  <si>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</si>
  <si>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</si>
  <si>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</si>
  <si>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</si>
  <si>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</si>
  <si>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</si>
  <si>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</si>
  <si>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</si>
  <si>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</si>
  <si>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</si>
  <si>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</si>
  <si>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</si>
  <si>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</si>
  <si>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</si>
  <si>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</si>
  <si>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</si>
  <si>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Øvrige IPO'er</t>
  </si>
  <si>
    <t>Ingen engangstillæg</t>
  </si>
  <si>
    <t>Ingen tilknyttet virksomhed</t>
  </si>
  <si>
    <t>Ingen bortfald eller nedsættelse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</si>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</sst>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11655290</v>
      </c>
      <c r="D10" s="14" t="s">
        <v>3</v>
      </c>
      <c r="E10" s="1"/>
      <c r="F10" s="1"/>
    </row>
    <row r="11" spans="1:6" ht="15" customHeight="1" x14ac:dyDescent="0.45">
      <c r="A11" s="1"/>
      <c r="B11" s="49" t="s">
        <v>235</v>
      </c>
      <c r="C11" s="9">
        <v>80792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51413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672829</v>
      </c>
      <c r="D13" s="14" t="s">
        <v>3</v>
      </c>
      <c r="E13" s="1"/>
      <c r="F13" s="1"/>
    </row>
    <row r="14" spans="1:6" x14ac:dyDescent="0.45">
      <c r="A14" s="1"/>
      <c r="B14" s="49" t="s">
        <v>238</v>
      </c>
      <c r="C14" s="9">
        <v>270045</v>
      </c>
      <c r="D14" s="14" t="s">
        <v>3</v>
      </c>
      <c r="E14" s="1"/>
      <c r="F14" s="1"/>
    </row>
    <row r="15" spans="1:6" x14ac:dyDescent="0.45">
      <c r="A15" s="1"/>
      <c r="B15" s="45" t="s">
        <v>169</v>
      </c>
      <c r="C15" s="12">
        <f>SUM(C10:C14)</f>
        <v>12730369</v>
      </c>
      <c r="D15" s="13" t="s">
        <v>3</v>
      </c>
      <c r="E15" s="1"/>
      <c r="F15" s="1"/>
    </row>
    <row r="16" spans="1:6" x14ac:dyDescent="0.45">
      <c r="A16" s="1"/>
      <c r="B16" s="45" t="s">
        <v>170</v>
      </c>
      <c r="C16" s="12">
        <f>C15*(1+'Fane 12. Nøgletal'!C13)^2</f>
        <v>13042884.791721961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172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ht="15" customHeight="1" x14ac:dyDescent="0.45">
      <c r="A5" s="1"/>
      <c r="B5" s="47"/>
      <c r="C5" s="47"/>
      <c r="D5" s="47"/>
      <c r="E5" s="47"/>
      <c r="F5" s="47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-791001.10666666669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-583233.64733065665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-1374234.7539973233</v>
      </c>
      <c r="F9" s="17" t="s">
        <v>3</v>
      </c>
      <c r="G9" s="1"/>
    </row>
    <row r="10" spans="1:7" ht="15" customHeight="1" x14ac:dyDescent="0.45">
      <c r="A10" s="1"/>
      <c r="B10" s="45"/>
      <c r="C10" s="46"/>
      <c r="D10" s="46"/>
      <c r="E10" s="46"/>
      <c r="F10" s="20"/>
      <c r="G10" s="1"/>
    </row>
    <row r="11" spans="1:7" ht="28.5" customHeight="1" x14ac:dyDescent="0.45">
      <c r="A11" s="1"/>
      <c r="B11" s="86" t="s">
        <v>132</v>
      </c>
      <c r="C11" s="87"/>
      <c r="D11" s="87"/>
      <c r="E11" s="87"/>
      <c r="F11" s="88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23812400.407362454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24032022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-219621.59263754636</v>
      </c>
      <c r="F17" s="17" t="s">
        <v>3</v>
      </c>
      <c r="G17" s="1"/>
    </row>
    <row r="18" spans="1:7" x14ac:dyDescent="0.45">
      <c r="A18" s="1"/>
      <c r="B18" s="45"/>
      <c r="C18" s="46"/>
      <c r="D18" s="46"/>
      <c r="E18" s="46"/>
      <c r="F18" s="20"/>
      <c r="G18" s="1"/>
    </row>
    <row r="19" spans="1:7" ht="30" customHeight="1" x14ac:dyDescent="0.45">
      <c r="A19" s="1"/>
      <c r="B19" s="86" t="s">
        <v>133</v>
      </c>
      <c r="C19" s="87"/>
      <c r="D19" s="87"/>
      <c r="E19" s="87"/>
      <c r="F19" s="8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22894220.39070363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24432326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-1538105.6092963703</v>
      </c>
      <c r="F25" s="17" t="s">
        <v>3</v>
      </c>
      <c r="G25" s="1"/>
    </row>
    <row r="26" spans="1:7" x14ac:dyDescent="0.45">
      <c r="A26" s="1"/>
      <c r="B26" s="45"/>
      <c r="C26" s="46"/>
      <c r="D26" s="46"/>
      <c r="E26" s="46"/>
      <c r="F26" s="20"/>
      <c r="G26" s="1"/>
    </row>
    <row r="27" spans="1:7" ht="28.5" customHeight="1" x14ac:dyDescent="0.45">
      <c r="A27" s="1"/>
      <c r="B27" s="86" t="s">
        <v>179</v>
      </c>
      <c r="C27" s="87"/>
      <c r="D27" s="87"/>
      <c r="E27" s="87"/>
      <c r="F27" s="8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23519345.048241533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26491536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-2972190.9517584667</v>
      </c>
      <c r="F33" s="17" t="s">
        <v>3</v>
      </c>
      <c r="G33" s="1"/>
    </row>
    <row r="34" spans="1:7" x14ac:dyDescent="0.45">
      <c r="A34" s="1"/>
      <c r="B34" s="45"/>
      <c r="C34" s="46"/>
      <c r="D34" s="46"/>
      <c r="E34" s="46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244</v>
      </c>
      <c r="C37" s="110"/>
      <c r="D37" s="111"/>
      <c r="E37" s="9">
        <v>0</v>
      </c>
      <c r="F37" s="14"/>
      <c r="G37" s="1"/>
    </row>
    <row r="38" spans="1:7" x14ac:dyDescent="0.45">
      <c r="A38" s="1"/>
      <c r="B38" s="109" t="s">
        <v>245</v>
      </c>
      <c r="C38" s="110"/>
      <c r="D38" s="111"/>
      <c r="E38" s="9">
        <v>0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-4510296.561054837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-2255148.2805274185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45">
      <c r="A10" s="1"/>
      <c r="B10" s="52" t="s">
        <v>243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5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239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239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239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239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241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241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241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241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8" t="s">
        <v>25</v>
      </c>
      <c r="C9" s="7">
        <f>'Fane 3. Omkostninger i ØR2020'!E20</f>
        <v>13916246.428907853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169778.20643267583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-176828.44709388554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-167308.06498265959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13741888.123263983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omk.'!C16</f>
        <v>13042884.791721961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-2255148.2805274185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24529624.634458527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8" t="s">
        <v>26</v>
      </c>
      <c r="C9" s="7">
        <f>'Fane 2.1. Økonomisk ramme 2021'!C20</f>
        <v>13741888.123263983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167651.03510382061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-175406.0390654623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-164692.11973262325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13569440.999569718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omk.'!C16*(1+'Fane 12. Nøgletal'!C13)</f>
        <v>13202007.986180969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-2255148.2805274185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24516300.70522327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165</v>
      </c>
      <c r="C8" s="7">
        <f>'Fane 2.2. Økonomisk ramme 2022'!C16</f>
        <v>13569440.999569718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165547.18019475057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-173995.07288721975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-162117.07609454382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13398876.030782705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omk.'!C16*(1+'Fane 12. Nøgletal'!C13)^2</f>
        <v>13363072.483612377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26761948.514395081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166</v>
      </c>
      <c r="C8" s="7">
        <f>'Fane 2.3. Økonomisk ramme 2023'!C15</f>
        <v>13398876.030782705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163466.28757554901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-172595.45652091497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-159582.29455126758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13230164.56728607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omk.'!C16*(1+'Fane 12. Nøgletal'!C13)^3</f>
        <v>13526101.967912449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242</v>
      </c>
      <c r="C22" s="12">
        <f>SUM(C15,C17,C21)</f>
        <v>26756266.535198517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14122295.762220766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0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238666.79838153094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-213702.58415084201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-178262.38975709159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-52751.157786512427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13916246.428907853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6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11588734.602655651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6"/>
      <c r="F23" s="46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-1186748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-796928.17331743485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37892.759569973685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23559197.617816042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9043034.6916074939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180860.69383214987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8974723.6075470913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179494.47215094182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8943868.5077843424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178877.37015568686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8913119.4878545795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178262.38975709159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8841422.354694277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176828.44709388554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8770301.9532731157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175406.0390654623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8699753.6443609875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173995.07288721975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8629772.8260457478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172595.45652091497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5834961.0346827582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53098.1454156131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5855292.5479608374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53283.162186443624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5900063.3443939807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77420.961241862591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37429.245696754995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52329.747896593602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6063351.4697140725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52751.157786512427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6083929.6357330764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167308.06498265959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5988804.3539135726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164692.11973262325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5895166.4034379572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162117.07609454382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5802992.5291370032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159582.29455126758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1.4880798083626459E-2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2020-10-20T06:03:38Z</dcterms:modified>
</cp:coreProperties>
</file>