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Odder Spildevand AS (S073)\ØR2025\"/>
    </mc:Choice>
  </mc:AlternateContent>
  <xr:revisionPtr revIDLastSave="0" documentId="13_ncr:1_{914F8F7A-CA4C-40A8-ABE7-6225E4B05DE6}"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<sst xmlns="http://schemas.openxmlformats.org/spreadsheetml/2006/main" count="551" uniqueCount="236">
  <si>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</si>
  <si>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</si>
  <si>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</si>
  <si>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</si>
  <si>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</si>
  <si>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</si>
  <si>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</si>
  <si>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</si>
  <si>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</si>
  <si>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</si>
  <si>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</si>
  <si>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</si>
  <si>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</si>
  <si>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</si>
  <si>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</si>
  <si>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</si>
  <si>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</si>
  <si>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</si>
  <si>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</si>
  <si>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</si>
  <si>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</si>
  <si>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</si>
  <si>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</si>
  <si>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</si>
  <si>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</si>
  <si>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</si>
  <si>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</si>
  <si>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</si>
  <si>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</si>
  <si>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</si>
  <si>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</si>
  <si>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</si>
  <si>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</si>
  <si>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</si>
  <si>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</si>
  <si>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</si>
  <si>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</si>
  <si>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</si>
  <si>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</si>
  <si>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</si>
  <si>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</si>
  <si>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</si>
  <si>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</si>
  <si>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</si>
  <si>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</si>
  <si>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</si>
  <si>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</si>
  <si>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</si>
  <si>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</si>
  <si>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</si>
  <si>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</si>
  <si>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</si>
  <si>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</si>
  <si>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</si>
  <si>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</si>
  <si>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</si>
  <si>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</si>
  <si>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</si>
  <si>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</si>
  <si>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</si>
  <si>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</si>
  <si>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</si>
  <si>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</si>
  <si>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</si>
  <si>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</si>
  <si>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</si>
  <si>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</si>
  <si>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</si>
  <si>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</si>
  <si>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</si>
  <si>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</si>
  <si>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</si>
  <si>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</si>
  <si>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</si>
  <si>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</si>
  <si>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</si>
  <si>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</si>
  <si>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</si>
  <si>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</si>
  <si>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</si>
  <si>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</si>
  <si>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</si>
  <si>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</si>
  <si>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</si>
  <si>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</si>
  <si>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</si>
  <si>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</si>
  <si>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</si>
  <si>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</si>
  <si>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</si>
  <si>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</si>
  <si>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</si>
  <si>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</si>
  <si>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</si>
  <si>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</si>
  <si>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</si>
  <si>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</si>
  <si>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</si>
  <si>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</si>
  <si>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</si>
  <si>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</si>
  <si>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</si>
  <si>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</si>
  <si>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</si>
  <si>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</si>
  <si>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</si>
  <si>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</si>
  <si>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</si>
  <si>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</si>
  <si>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</si>
  <si>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</si>
  <si>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</si>
  <si>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</si>
  <si>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</si>
  <si>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</si>
  <si>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</si>
  <si>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</si>
  <si>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</si>
  <si>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</si>
  <si>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</si>
  <si>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</si>
  <si>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</si>
  <si>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</si>
  <si>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</si>
  <si>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</si>
  <si>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</si>
  <si>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</si>
  <si>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</si>
  <si>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</si>
  <si>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</si>
  <si>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</si>
  <si>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</si>
  <si>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</si>
  <si>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</si>
  <si>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</si>
  <si>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</si>
  <si>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</si>
  <si>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</si>
  <si>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</si>
  <si>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</si>
  <si>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</si>
  <si>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</si>
  <si>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</si>
  <si>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</si>
  <si>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</si>
  <si>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</si>
  <si>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</si>
  <si>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</si>
  <si>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</si>
  <si>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</si>
  <si>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</si>
  <si>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</si>
  <si>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</si>
  <si>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</si>
  <si>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</si>
  <si>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</si>
  <si>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</si>
  <si>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</si>
  <si>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</si>
  <si>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</si>
  <si>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</si>
  <si>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</si>
  <si>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</si>
  <si>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</si>
  <si>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</si>
  <si>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</si>
  <si>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</si>
  <si>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</si>
  <si>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</si>
  <si>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</si>
  <si>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</si>
  <si>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</si>
  <si>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</si>
  <si>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</si>
  <si>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</si>
  <si>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</si>
  <si>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</si>
  <si>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</si>
  <si>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</si>
  <si>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</si>
  <si>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</si>
  <si>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</si>
  <si>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</si>
  <si>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</si>
  <si>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</si>
  <si>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</si>
  <si>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</si>
  <si>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</si>
  <si>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</si>
  <si>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</si>
  <si>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</si>
  <si>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</si>
  <si>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</si>
  <si>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</si>
  <si>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</si>
  <si>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</si>
  <si>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</si>
  <si>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</si>
  <si>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</si>
  <si>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</si>
  <si>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</si>
  <si>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</si>
  <si>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</si>
  <si>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</si>
  <si>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</si>
  <si>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</si>
  <si>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</si>
  <si>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</si>
  <si>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</si>
  <si>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</si>
  <si>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</si>
  <si>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</si>
  <si>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</si>
  <si>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</si>
  <si>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</si>
  <si>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</si>
  <si>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</si>
  <si>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</si>
  <si>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</si>
  <si>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</si>
  <si>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</si>
  <si>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</si>
  <si>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</si>
  <si>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</si>
  <si>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</si>
  <si>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</si>
  <si>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</si>
  <si>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</si>
  <si>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</si>
  <si>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</si>
  <si>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</si>
  <si>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Gebyr til Miljøstyrelsen</t>
  </si>
  <si>
    <t>Separatkloakering 2022</t>
  </si>
  <si>
    <t>Separatkloakering 2023</t>
  </si>
  <si>
    <t>Byggemodninger, enkelttilslutninger og tilkobling af nye boligområder</t>
  </si>
  <si>
    <t>Periodevise driftsomkostninger - regnvandsbassiner RB10 og RB13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</si>
</sst>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6" t="s">
        <v>4</v>
      </c>
      <c r="D6" s="96"/>
      <c r="E6" s="96"/>
      <c r="F6" s="96"/>
      <c r="G6" s="3"/>
    </row>
    <row r="7" spans="1:7" ht="15" customHeight="1" x14ac:dyDescent="0.25">
      <c r="A7" s="1"/>
      <c r="B7" s="3"/>
      <c r="C7" s="96"/>
      <c r="D7" s="96"/>
      <c r="E7" s="96"/>
      <c r="F7" s="96"/>
      <c r="G7" s="3"/>
    </row>
    <row r="8" spans="1:7" ht="15.75" x14ac:dyDescent="0.25">
      <c r="A8" s="1"/>
      <c r="B8" s="4"/>
      <c r="C8" s="101" t="s">
        <v>226</v>
      </c>
      <c r="D8" s="101"/>
      <c r="E8" s="101"/>
      <c r="F8" s="101"/>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0" t="s">
        <v>5</v>
      </c>
      <c r="D11" s="100"/>
      <c r="E11" s="100"/>
      <c r="F11" s="100"/>
      <c r="G11" s="5"/>
    </row>
    <row r="12" spans="1:7" x14ac:dyDescent="0.25">
      <c r="A12" s="1"/>
      <c r="B12" s="1"/>
      <c r="C12" s="1"/>
      <c r="D12" s="1"/>
      <c r="E12" s="1"/>
      <c r="F12" s="1"/>
      <c r="G12" s="5"/>
    </row>
    <row r="13" spans="1:7" x14ac:dyDescent="0.25">
      <c r="A13" s="1"/>
      <c r="B13" s="6" t="s">
        <v>6</v>
      </c>
      <c r="C13" s="102" t="s">
        <v>127</v>
      </c>
      <c r="D13" s="103"/>
      <c r="E13" s="103"/>
      <c r="F13" s="104"/>
      <c r="G13" s="5"/>
    </row>
    <row r="14" spans="1:7" x14ac:dyDescent="0.25">
      <c r="A14" s="1"/>
      <c r="B14" s="6" t="s">
        <v>16</v>
      </c>
      <c r="C14" s="93" t="s">
        <v>186</v>
      </c>
      <c r="D14" s="94"/>
      <c r="E14" s="94"/>
      <c r="F14" s="95"/>
      <c r="G14" s="5"/>
    </row>
    <row r="15" spans="1:7" x14ac:dyDescent="0.25">
      <c r="A15" s="1"/>
      <c r="B15" s="6" t="s">
        <v>30</v>
      </c>
      <c r="C15" s="93" t="s">
        <v>149</v>
      </c>
      <c r="D15" s="94"/>
      <c r="E15" s="94"/>
      <c r="F15" s="95"/>
      <c r="G15" s="5"/>
    </row>
    <row r="16" spans="1:7" x14ac:dyDescent="0.25">
      <c r="A16" s="1"/>
      <c r="B16" s="6" t="s">
        <v>31</v>
      </c>
      <c r="C16" s="93" t="s">
        <v>151</v>
      </c>
      <c r="D16" s="94"/>
      <c r="E16" s="94"/>
      <c r="F16" s="95"/>
      <c r="G16" s="5"/>
    </row>
    <row r="17" spans="1:8" x14ac:dyDescent="0.25">
      <c r="A17" s="1"/>
      <c r="B17" s="6" t="s">
        <v>61</v>
      </c>
      <c r="C17" s="93" t="s">
        <v>152</v>
      </c>
      <c r="D17" s="94"/>
      <c r="E17" s="94"/>
      <c r="F17" s="95"/>
      <c r="G17" s="5"/>
    </row>
    <row r="18" spans="1:8" x14ac:dyDescent="0.25">
      <c r="A18" s="1"/>
      <c r="B18" s="6" t="s">
        <v>53</v>
      </c>
      <c r="C18" s="90" t="s">
        <v>45</v>
      </c>
      <c r="D18" s="91"/>
      <c r="E18" s="91"/>
      <c r="F18" s="92"/>
      <c r="G18" s="5"/>
    </row>
    <row r="19" spans="1:8" x14ac:dyDescent="0.25">
      <c r="A19" s="1"/>
      <c r="B19" s="6" t="s">
        <v>54</v>
      </c>
      <c r="C19" s="90" t="s">
        <v>46</v>
      </c>
      <c r="D19" s="91"/>
      <c r="E19" s="91"/>
      <c r="F19" s="92"/>
      <c r="G19" s="5"/>
    </row>
    <row r="20" spans="1:8" x14ac:dyDescent="0.25">
      <c r="A20" s="1"/>
      <c r="B20" s="6" t="s">
        <v>7</v>
      </c>
      <c r="C20" s="90" t="s">
        <v>10</v>
      </c>
      <c r="D20" s="91"/>
      <c r="E20" s="91"/>
      <c r="F20" s="92"/>
      <c r="G20" s="5"/>
    </row>
    <row r="21" spans="1:8" x14ac:dyDescent="0.25">
      <c r="A21" s="1"/>
      <c r="B21" s="6" t="s">
        <v>55</v>
      </c>
      <c r="C21" s="97" t="s">
        <v>12</v>
      </c>
      <c r="D21" s="98"/>
      <c r="E21" s="98"/>
      <c r="F21" s="99"/>
      <c r="G21" s="5"/>
    </row>
    <row r="22" spans="1:8" x14ac:dyDescent="0.25">
      <c r="A22" s="1"/>
      <c r="B22" s="6" t="s">
        <v>39</v>
      </c>
      <c r="C22" s="84" t="s">
        <v>153</v>
      </c>
      <c r="D22" s="85"/>
      <c r="E22" s="85"/>
      <c r="F22" s="86"/>
      <c r="G22" s="5"/>
    </row>
    <row r="23" spans="1:8" x14ac:dyDescent="0.25">
      <c r="A23" s="1"/>
      <c r="B23" s="6" t="s">
        <v>8</v>
      </c>
      <c r="C23" s="84" t="s">
        <v>112</v>
      </c>
      <c r="D23" s="85"/>
      <c r="E23" s="85"/>
      <c r="F23" s="86"/>
      <c r="G23" s="5"/>
    </row>
    <row r="24" spans="1:8" x14ac:dyDescent="0.25">
      <c r="A24" s="1"/>
      <c r="B24" s="6" t="s">
        <v>9</v>
      </c>
      <c r="C24" s="84" t="s">
        <v>154</v>
      </c>
      <c r="D24" s="85"/>
      <c r="E24" s="85"/>
      <c r="F24" s="86"/>
      <c r="G24" s="5"/>
    </row>
    <row r="25" spans="1:8" x14ac:dyDescent="0.25">
      <c r="A25" s="1"/>
      <c r="B25" s="6" t="s">
        <v>97</v>
      </c>
      <c r="C25" s="84" t="s">
        <v>91</v>
      </c>
      <c r="D25" s="85"/>
      <c r="E25" s="85"/>
      <c r="F25" s="86"/>
      <c r="G25" s="1"/>
    </row>
    <row r="26" spans="1:8" x14ac:dyDescent="0.25">
      <c r="A26" s="1"/>
      <c r="B26" s="6" t="s">
        <v>98</v>
      </c>
      <c r="C26" s="84" t="s">
        <v>40</v>
      </c>
      <c r="D26" s="85"/>
      <c r="E26" s="85"/>
      <c r="F26" s="86"/>
      <c r="G26" s="1"/>
    </row>
    <row r="27" spans="1:8" x14ac:dyDescent="0.25">
      <c r="A27" s="1"/>
      <c r="B27" s="6" t="s">
        <v>99</v>
      </c>
      <c r="C27" s="84" t="s">
        <v>41</v>
      </c>
      <c r="D27" s="85"/>
      <c r="E27" s="85"/>
      <c r="F27" s="86"/>
      <c r="G27" s="1"/>
    </row>
    <row r="28" spans="1:8" x14ac:dyDescent="0.25">
      <c r="A28" s="1"/>
      <c r="B28" s="6" t="s">
        <v>15</v>
      </c>
      <c r="C28" s="84" t="s">
        <v>42</v>
      </c>
      <c r="D28" s="85"/>
      <c r="E28" s="85"/>
      <c r="F28" s="86"/>
      <c r="G28" s="1"/>
      <c r="H28" s="2" t="s">
        <v>150</v>
      </c>
    </row>
    <row r="29" spans="1:8" x14ac:dyDescent="0.25">
      <c r="A29" s="1"/>
      <c r="B29" s="6" t="s">
        <v>33</v>
      </c>
      <c r="C29" s="84" t="s">
        <v>68</v>
      </c>
      <c r="D29" s="85"/>
      <c r="E29" s="85"/>
      <c r="F29" s="86"/>
      <c r="G29" s="1"/>
    </row>
    <row r="30" spans="1:8" x14ac:dyDescent="0.25">
      <c r="A30" s="1"/>
      <c r="B30" s="6" t="s">
        <v>34</v>
      </c>
      <c r="C30" s="84" t="s">
        <v>32</v>
      </c>
      <c r="D30" s="85"/>
      <c r="E30" s="85"/>
      <c r="F30" s="86"/>
      <c r="G30" s="1"/>
    </row>
    <row r="31" spans="1:8" x14ac:dyDescent="0.25">
      <c r="A31" s="1"/>
      <c r="B31" s="6" t="s">
        <v>100</v>
      </c>
      <c r="C31" s="87" t="s">
        <v>52</v>
      </c>
      <c r="D31" s="88"/>
      <c r="E31" s="88"/>
      <c r="F31" s="89"/>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UL1v4rvALvgObyV2c04e6/IQFx26JI+mELtF7/+385+c039hQxnJZIN3qmZoPSMQ+AkJYAveAxQ1WZGty45rww==" saltValue="EoABgCcDOpVb7so9O3+bG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227</v>
      </c>
      <c r="C10" s="73">
        <v>738667</v>
      </c>
      <c r="D10" s="14" t="s">
        <v>3</v>
      </c>
      <c r="E10" s="1"/>
    </row>
    <row r="11" spans="1:5" ht="15" customHeight="1" x14ac:dyDescent="0.25">
      <c r="A11" s="1"/>
      <c r="B11" s="72" t="s">
        <v>228</v>
      </c>
      <c r="C11" s="73">
        <v>57102</v>
      </c>
      <c r="D11" s="14" t="s">
        <v>3</v>
      </c>
      <c r="E11" s="1"/>
    </row>
    <row r="12" spans="1:5" ht="25.5" x14ac:dyDescent="0.25">
      <c r="A12" s="1"/>
      <c r="B12" s="72" t="s">
        <v>229</v>
      </c>
      <c r="C12" s="73">
        <v>216643</v>
      </c>
      <c r="D12" s="14" t="s">
        <v>3</v>
      </c>
      <c r="E12" s="1"/>
    </row>
    <row r="13" spans="1:5" x14ac:dyDescent="0.25">
      <c r="A13" s="1"/>
      <c r="B13" s="72" t="s">
        <v>230</v>
      </c>
      <c r="C13" s="73">
        <v>240911</v>
      </c>
      <c r="D13" s="14" t="s">
        <v>3</v>
      </c>
      <c r="E13" s="1"/>
    </row>
    <row r="14" spans="1:5" x14ac:dyDescent="0.25">
      <c r="A14" s="1"/>
      <c r="B14" s="72" t="s">
        <v>231</v>
      </c>
      <c r="C14" s="73">
        <v>13642</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1266965</v>
      </c>
      <c r="D20" s="13" t="s">
        <v>3</v>
      </c>
      <c r="E20" s="1"/>
    </row>
    <row r="21" spans="1:5" x14ac:dyDescent="0.25">
      <c r="A21" s="1"/>
      <c r="B21" s="33" t="s">
        <v>168</v>
      </c>
      <c r="C21" s="12">
        <f>C20*(1+'Fane 15. Nøgletal'!C10)^2</f>
        <v>1440533.7443808501</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YqykC5CC1GCVJnP3Zn9hc3x0I7qevOq5xMa7/KsPIz/Av9aAmiGPBT3vjXJOwP8v4jmghjVgRxyKJLGBoX9uag==" saltValue="XsKd2QeNr8BXUfKrpMxYw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-2534495.3590424061</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-1870161.3590377048</v>
      </c>
      <c r="D14" s="14" t="s">
        <v>3</v>
      </c>
      <c r="E14" s="1"/>
    </row>
    <row r="15" spans="1:5" x14ac:dyDescent="0.25">
      <c r="A15" s="1"/>
      <c r="B15" s="65" t="s">
        <v>203</v>
      </c>
      <c r="C15" s="9">
        <v>-1870161.3590377048</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32128733.433327757</v>
      </c>
      <c r="D20" s="14" t="s">
        <v>3</v>
      </c>
      <c r="E20" s="1"/>
    </row>
    <row r="21" spans="1:5" x14ac:dyDescent="0.25">
      <c r="A21" s="1"/>
      <c r="B21" s="65" t="s">
        <v>207</v>
      </c>
      <c r="C21" s="9">
        <v>32982807</v>
      </c>
      <c r="D21" s="14" t="s">
        <v>3</v>
      </c>
      <c r="E21" s="1"/>
    </row>
    <row r="22" spans="1:5" x14ac:dyDescent="0.25">
      <c r="A22" s="1"/>
      <c r="B22" s="65" t="s">
        <v>29</v>
      </c>
      <c r="C22" s="9">
        <v>0</v>
      </c>
      <c r="D22" s="14" t="s">
        <v>3</v>
      </c>
      <c r="E22" s="1"/>
    </row>
    <row r="23" spans="1:5" x14ac:dyDescent="0.25">
      <c r="A23" s="1"/>
      <c r="B23" s="82" t="s">
        <v>208</v>
      </c>
      <c r="C23" s="57">
        <f>C20-C21-C22</f>
        <v>-854073.56667224318</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-1870161.3590377048</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-854073.56667224318</v>
      </c>
      <c r="D31" s="14" t="s">
        <v>3</v>
      </c>
      <c r="E31" s="1"/>
    </row>
    <row r="32" spans="1:5" x14ac:dyDescent="0.25">
      <c r="A32" s="1"/>
      <c r="B32" s="66" t="s">
        <v>49</v>
      </c>
      <c r="C32" s="9">
        <v>2</v>
      </c>
      <c r="D32" s="14" t="s">
        <v>20</v>
      </c>
      <c r="E32" s="1"/>
    </row>
    <row r="33" spans="1:5" x14ac:dyDescent="0.25">
      <c r="A33" s="1"/>
      <c r="B33" s="67" t="s">
        <v>70</v>
      </c>
      <c r="C33" s="57">
        <f>C31/C32</f>
        <v>-427036.78333612159</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MV9w0/hC/5tS8wOcnv4C/P8YAUEX2JRN4bHSGCy+f51zQCysSAWbINlaKfXD+hjbQ11dJce6q6ptvVXGS/rorA==" saltValue="rOBRWahiXW2NlgClumMP6Q=="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q6BVBTrYAb/pt3SoFw9whTqmfFJfmUl5t8Bd5MDxlvxO2IC9wKiocnefNCZBWnw1TcfkX+ow4mtQJMn00i6FA==" saltValue="h1dhJoVyB87uwHSFZKGsM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215</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9" t="s">
        <v>217</v>
      </c>
      <c r="C12" s="110"/>
      <c r="D12" s="111"/>
      <c r="E12" s="1"/>
    </row>
    <row r="13" spans="1:5" ht="26.25" x14ac:dyDescent="0.25">
      <c r="A13" s="1"/>
      <c r="B13" s="79" t="s">
        <v>216</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Thlor4foSTHjVTCwT4F1MUsH2TJannYdawgj/Li1BH5Ppf03pEIcQsNU9U+JaJuQtbvO+aXh+jamxCv2PSVpA==" saltValue="8H56GsTsBxehxXfcitqa7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JTaz+ODTE4ZpN9oVJxmFcwrXojhTb6K/cU+Hxxm3fDQdK3EdCebHYm8pD0ccsEFocCeWCwIYV5MGiKjurB82uQ==" saltValue="Tp7zc+VBK/9RnCYqeYdvq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232</v>
      </c>
      <c r="C11" s="21">
        <v>35829</v>
      </c>
      <c r="D11" s="14" t="s">
        <v>3</v>
      </c>
      <c r="E11" s="9">
        <v>132902</v>
      </c>
      <c r="F11" s="14" t="s">
        <v>3</v>
      </c>
      <c r="G11" s="1"/>
    </row>
    <row r="12" spans="1:7" x14ac:dyDescent="0.25">
      <c r="A12" s="1"/>
      <c r="B12" s="24" t="s">
        <v>233</v>
      </c>
      <c r="C12" s="21">
        <v>32943</v>
      </c>
      <c r="D12" s="14" t="s">
        <v>3</v>
      </c>
      <c r="E12" s="9">
        <v>134080</v>
      </c>
      <c r="F12" s="14" t="s">
        <v>3</v>
      </c>
      <c r="G12" s="1"/>
    </row>
    <row r="13" spans="1:7" x14ac:dyDescent="0.25">
      <c r="A13" s="1"/>
      <c r="B13" s="24" t="s">
        <v>234</v>
      </c>
      <c r="C13" s="21">
        <v>325480</v>
      </c>
      <c r="D13" s="14" t="s">
        <v>3</v>
      </c>
      <c r="E13" s="9">
        <v>230524</v>
      </c>
      <c r="F13" s="14" t="s">
        <v>3</v>
      </c>
      <c r="G13" s="1"/>
    </row>
    <row r="14" spans="1:7" ht="26.25" x14ac:dyDescent="0.25">
      <c r="A14" s="1"/>
      <c r="B14" s="70" t="s">
        <v>235</v>
      </c>
      <c r="C14" s="21">
        <v>30898</v>
      </c>
      <c r="D14" s="14" t="s">
        <v>3</v>
      </c>
      <c r="E14" s="9">
        <v>0</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425150</v>
      </c>
      <c r="D19" s="13" t="s">
        <v>3</v>
      </c>
      <c r="E19" s="12">
        <f>SUM(E10:E18)</f>
        <v>497506</v>
      </c>
      <c r="F19" s="13" t="s">
        <v>3</v>
      </c>
      <c r="G19" s="1"/>
    </row>
    <row r="20" spans="1:7" x14ac:dyDescent="0.25">
      <c r="A20" s="1"/>
      <c r="B20" s="33" t="s">
        <v>175</v>
      </c>
      <c r="C20" s="12">
        <f>C19*(1+'Fane 15. Nøgletal'!C10)</f>
        <v>453337.44500000001</v>
      </c>
      <c r="D20" s="13" t="s">
        <v>3</v>
      </c>
      <c r="E20" s="12">
        <f>E19*(1+'Fane 15. Nøgletal'!C10)</f>
        <v>530490.64780000004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0G41vkejl2mAlF/zHaBNgb8ClTiMBMOJ20JVbZ7uswgWs2meRCz7cVh74SLK6A7RkQcnJH15IZDLFjWbZQ4Apg==" saltValue="z24zLqGZnadQt33Ar5/hU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ht="26.25" x14ac:dyDescent="0.25">
      <c r="A10" s="1"/>
      <c r="B10" s="70" t="s">
        <v>235</v>
      </c>
      <c r="C10" s="21">
        <v>308982</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308982</v>
      </c>
      <c r="D13" s="13" t="s">
        <v>3</v>
      </c>
      <c r="E13" s="12">
        <f>SUM(E10:E12)</f>
        <v>0</v>
      </c>
      <c r="F13" s="13" t="s">
        <v>3</v>
      </c>
      <c r="G13" s="1"/>
    </row>
    <row r="14" spans="1:7" x14ac:dyDescent="0.25">
      <c r="A14" s="1"/>
      <c r="B14" s="33" t="s">
        <v>178</v>
      </c>
      <c r="C14" s="12">
        <f>C13*(1+'Fane 15. Nøgletal'!C10)^2</f>
        <v>351311.20228758</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Y46GeGdLC7cjndlenj23lttyEgc10I890TaQg5DXQfLkCFYZ/55I1n8pQFF4krBFNaKoCwSUHzJutZWipUjGw==" saltValue="/PweoeaMNK1dlozZRfyNQ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JuVByD/4CEBuNNtuDydbyVzJ/k+7bPd3yP2b/L6VeEvlmR6AYkLTfoKJax6JhaeEeGfTlLEBCsjJmHdWxypRAw==" saltValue="2nCXv6ZaaeVD+J4tXuUee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OYM7W6NWTjCS7DRHq7Ild9HG7o/pOZN/5J46BTff+QsP4N4+eT3BCT6j1DZIi8efw1aVsW81k4zxE7mBf/gbKA==" saltValue="GvJ+2CsdTrSvnLdIPZLt7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54cpkPuAU3uBGySJOyWw6rqXvBwVHCj4JwUzePsiZmk/qh/Vx0XLCjHoUS8P8gVlL4fZW86B3up9fOqSd84PA==" saltValue="cugVA5/0wWDFYV3bQhjek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34258947.539230809</v>
      </c>
      <c r="D9" s="8" t="s">
        <v>3</v>
      </c>
      <c r="E9" s="1"/>
    </row>
    <row r="10" spans="1:5" ht="17.25" customHeight="1" x14ac:dyDescent="0.25">
      <c r="A10" s="1"/>
      <c r="B10" s="64" t="s">
        <v>35</v>
      </c>
      <c r="C10" s="7">
        <f>'Fane 11.1. Varige tillæg'!C20</f>
        <v>453337.44500000001</v>
      </c>
      <c r="D10" s="8" t="s">
        <v>3</v>
      </c>
      <c r="E10" s="1"/>
    </row>
    <row r="11" spans="1:5" ht="17.25" customHeight="1" x14ac:dyDescent="0.25">
      <c r="A11" s="1"/>
      <c r="B11" s="64" t="s">
        <v>36</v>
      </c>
      <c r="C11" s="9">
        <f>'Fane 11.1. Varige tillæg'!E20</f>
        <v>530490.64780000004</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2833350.7637224891</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-264266.90666845691</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37811859.48908484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1440533.7443808501</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351311.20228758</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-7026.2240457516</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344284.97824182839</v>
      </c>
      <c r="D30" s="11" t="s">
        <v>3</v>
      </c>
      <c r="E30" s="1"/>
    </row>
    <row r="31" spans="1:5" x14ac:dyDescent="0.25">
      <c r="A31" s="1"/>
      <c r="B31" s="33" t="s">
        <v>69</v>
      </c>
      <c r="C31" s="28"/>
      <c r="D31" s="19"/>
      <c r="E31" s="1"/>
    </row>
    <row r="32" spans="1:5" x14ac:dyDescent="0.25">
      <c r="A32" s="1"/>
      <c r="B32" s="31" t="s">
        <v>79</v>
      </c>
      <c r="C32" s="62">
        <f>'Fane 7. Kontrol af ØR2023'!C27</f>
        <v>-1870161.3590377048</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37726516.852669813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24+T1r6m0H8X7PR2JvvRWTV9LGOV4EIaHpP0KO0KxF0kk2Q0Ic0TDMd11AsGq+FXw2PVitFIc16zX3EzHTUWAQ==" saltValue="r7anIlzlVNfRDGrReMp0B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27HiugopDwsDFT86DjBxXhMrmmZhfRPd5cylZO18wpnn0aeQowr4EyK0uw4UTHdB+lVAy6GlQ4OwgacWnj1gcA==" saltValue="KJKz2AkTPh8X0oQKoJ9my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37811859.48908484</v>
      </c>
      <c r="D9" s="8" t="s">
        <v>3</v>
      </c>
      <c r="E9" s="1"/>
    </row>
    <row r="10" spans="1:5" ht="15" customHeight="1" x14ac:dyDescent="0.25">
      <c r="A10" s="1"/>
      <c r="B10" s="26" t="s">
        <v>19</v>
      </c>
      <c r="C10" s="7">
        <f>C9*'Fane 15. Nøgletal'!C10</f>
        <v>2506926.2841263246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-276152.04652896419</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40042633.726682201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1536041.1316333006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-427036.78333612159</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41151638.07497938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oCRljIV2wDEeSu3w+/e18MA+HRyMr/56OMLMgMe68Nmas0vHnFn+lyVFoYDRKzqTRl1882/ePfhHFqNQ3V2cg==" saltValue="PIRhlrAssW+6K8+79p8aC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40042633.726682201</v>
      </c>
      <c r="D9" s="8" t="s">
        <v>3</v>
      </c>
      <c r="E9" s="1"/>
    </row>
    <row r="10" spans="1:5" ht="15" customHeight="1" x14ac:dyDescent="0.25">
      <c r="A10" s="1"/>
      <c r="B10" s="26" t="s">
        <v>19</v>
      </c>
      <c r="C10" s="7">
        <f>SUM(C9:C9)*'Fane 15. Nøgletal'!C10</f>
        <v>2654826.6160790296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-288571.70866955782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42408888.634091675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1637880.6586605883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-427036.78333612159</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43619732.509416148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7CepheyA1gdd9k2M/0JpYyYZBOl36eG7y9S5/7cjJ4Dq6OycYhbXdqXf63ccUWHFtFGkgHmFzYAYDx+ZSIHGA==" saltValue="c02IWXGXSd75Ad58lfH9W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42408888.634091675</v>
      </c>
      <c r="D9" s="8" t="s">
        <v>3</v>
      </c>
      <c r="E9" s="1"/>
    </row>
    <row r="10" spans="1:5" ht="15" customHeight="1" x14ac:dyDescent="0.25">
      <c r="A10" s="1"/>
      <c r="B10" s="26" t="s">
        <v>19</v>
      </c>
      <c r="C10" s="7">
        <f>SUM(C9:C9)*'Fane 15. Nøgletal'!C10</f>
        <v>2811709.3164402782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-301549.93269526248</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44919048.01783669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1746472.1463297855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46665520.164166473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dM7KxZEBOAafbuek7qpTckFW+V7oFP2itkcHiqHD1QPI/ww+Xe3GWcXIF1WjK+USWNIC0jBDUkJmuw/0VqgxA==" saltValue="ak92BnrJAAPO4JTwlB+kk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31920170.56557722</v>
      </c>
      <c r="D9" s="8" t="s">
        <v>3</v>
      </c>
      <c r="E9" s="1"/>
    </row>
    <row r="10" spans="1:5" ht="15" customHeight="1" x14ac:dyDescent="0.25">
      <c r="A10" s="1"/>
      <c r="B10" s="64" t="s">
        <v>35</v>
      </c>
      <c r="C10" s="7">
        <v>0</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2579149.7816986395</v>
      </c>
      <c r="D16" s="8" t="s">
        <v>3</v>
      </c>
      <c r="E16" s="1"/>
    </row>
    <row r="17" spans="1:5" ht="15" customHeight="1" x14ac:dyDescent="0.25">
      <c r="A17" s="1"/>
      <c r="B17" s="64" t="s">
        <v>10</v>
      </c>
      <c r="C17" s="38">
        <v>0</v>
      </c>
      <c r="D17" s="8" t="s">
        <v>3</v>
      </c>
      <c r="E17" s="1"/>
    </row>
    <row r="18" spans="1:5" ht="15" customHeight="1" x14ac:dyDescent="0.25">
      <c r="A18" s="1"/>
      <c r="B18" s="64" t="s">
        <v>22</v>
      </c>
      <c r="C18" s="38">
        <v>-240372.80804504879</v>
      </c>
      <c r="D18" s="8" t="s">
        <v>3</v>
      </c>
      <c r="E18" s="1"/>
    </row>
    <row r="19" spans="1:5" ht="15" customHeight="1" x14ac:dyDescent="0.25">
      <c r="A19" s="1"/>
      <c r="B19" s="64" t="s">
        <v>23</v>
      </c>
      <c r="C19" s="38">
        <v>0</v>
      </c>
      <c r="D19" s="8" t="s">
        <v>3</v>
      </c>
      <c r="E19" s="43"/>
    </row>
    <row r="20" spans="1:5" ht="15" customHeight="1" x14ac:dyDescent="0.25">
      <c r="A20" s="1"/>
      <c r="B20" s="82" t="s">
        <v>21</v>
      </c>
      <c r="C20" s="10">
        <v>34258947.539230809</v>
      </c>
      <c r="D20" s="11" t="s">
        <v>3</v>
      </c>
      <c r="E20" s="1"/>
    </row>
    <row r="21" spans="1:5" ht="15" customHeight="1" x14ac:dyDescent="0.25">
      <c r="A21" s="1"/>
      <c r="B21" s="33" t="s">
        <v>12</v>
      </c>
      <c r="C21" s="28"/>
      <c r="D21" s="19"/>
      <c r="E21" s="1"/>
    </row>
    <row r="22" spans="1:5" ht="15" customHeight="1" x14ac:dyDescent="0.25">
      <c r="A22" s="1"/>
      <c r="B22" s="31" t="s">
        <v>12</v>
      </c>
      <c r="C22" s="10">
        <v>994982.23499682557</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-1870161.2499999963</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33383768.524227638</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BD3EMDBLikl0e5KW7WhMqbgywfP4Z/HXfUELbk8FZaUzXgBsA8G5z8C8Z/1gwpMrDvUiHfaQHZ+X8Smphm1bjA==" saltValue="uO4KezrZIc+97hV8s4e55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12018640.402252438</v>
      </c>
      <c r="D9" s="14" t="s">
        <v>3</v>
      </c>
      <c r="E9" s="1"/>
    </row>
    <row r="10" spans="1:5" x14ac:dyDescent="0.25">
      <c r="A10" s="1"/>
      <c r="B10" s="65" t="s">
        <v>125</v>
      </c>
      <c r="C10" s="83">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240372.80804504876</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12729951.615819346</v>
      </c>
      <c r="D15" s="14" t="s">
        <v>3</v>
      </c>
      <c r="E15" s="1"/>
    </row>
    <row r="16" spans="1:5" x14ac:dyDescent="0.25">
      <c r="A16" s="1"/>
      <c r="B16" s="65" t="s">
        <v>184</v>
      </c>
      <c r="C16" s="23">
        <f>('Fane 2.1. Økonomisk ramme 2025'!C10+'Fane 2.1. Økonomisk ramme 2025'!C12+'Fane 2.1. Økonomisk ramme 2025'!C14)*(1+'Fane 15. Nøgletal'!C10)</f>
        <v>483393.7176035</v>
      </c>
      <c r="D16" s="14" t="s">
        <v>3</v>
      </c>
      <c r="E16" s="1"/>
    </row>
    <row r="17" spans="1:5" x14ac:dyDescent="0.25">
      <c r="A17" s="1"/>
      <c r="B17" s="65" t="s">
        <v>132</v>
      </c>
      <c r="C17" s="23">
        <f>C15*'Fane 15. Nøgletal'!C21+C16*'Fane 15. Nøgletal'!C21</f>
        <v>264266.90666845691</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13807602.326448208</v>
      </c>
      <c r="D21" s="14" t="s">
        <v>3</v>
      </c>
      <c r="E21" s="1"/>
    </row>
    <row r="22" spans="1:5" x14ac:dyDescent="0.25">
      <c r="A22" s="1"/>
      <c r="B22" s="65" t="s">
        <v>196</v>
      </c>
      <c r="C22" s="23">
        <f>C21*'Fane 15. Nøgletal'!C21</f>
        <v>276152.04652896419</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14428585.43347789</v>
      </c>
      <c r="D26" s="14" t="s">
        <v>3</v>
      </c>
      <c r="E26" s="1"/>
    </row>
    <row r="27" spans="1:5" x14ac:dyDescent="0.25">
      <c r="A27" s="1"/>
      <c r="B27" s="65" t="s">
        <v>194</v>
      </c>
      <c r="C27" s="23">
        <f>C26*'Fane 15. Nøgletal'!C21</f>
        <v>288571.70866955782</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15077496.634763123</v>
      </c>
      <c r="D31" s="14" t="s">
        <v>3</v>
      </c>
      <c r="E31" s="1"/>
    </row>
    <row r="32" spans="1:5" x14ac:dyDescent="0.25">
      <c r="A32" s="1"/>
      <c r="B32" s="65" t="s">
        <v>195</v>
      </c>
      <c r="C32" s="23">
        <f>C31*'Fane 15. Nøgletal'!C21</f>
        <v>301549.93269526248</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cuXLejaUid42yZxB0GHUEzE0cbiTLaVgxYYVwairiOuoeQmk1ApDASvJBIDj/4iGO73cGvx4i6EawVJBOmfsw==" saltValue="5fY5Xgwq85RLcGthsjfZWw=="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22815203.941342119</v>
      </c>
      <c r="D9" s="14" t="s">
        <v>3</v>
      </c>
      <c r="E9" s="1"/>
    </row>
    <row r="10" spans="1:5" x14ac:dyDescent="0.25">
      <c r="A10" s="1"/>
      <c r="B10" s="65" t="s">
        <v>126</v>
      </c>
      <c r="C10" s="83">
        <f>('Fane 3. Omkostninger i ØR2024'!C11+'Fane 3. Omkostninger i ØR2024'!C13+'Fane 3. Omkostninger i ØR2024'!C15)*(1+'Fane 15. Nøgletal'!C9)</f>
        <v>0</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24658672.419802561</v>
      </c>
      <c r="D15" s="14" t="s">
        <v>3</v>
      </c>
      <c r="E15" s="1"/>
    </row>
    <row r="16" spans="1:5" x14ac:dyDescent="0.25">
      <c r="A16" s="1"/>
      <c r="B16" s="65" t="s">
        <v>185</v>
      </c>
      <c r="C16" s="23">
        <f>('Fane 2.1. Økonomisk ramme 2025'!C11+'Fane 2.1. Økonomisk ramme 2025'!C13+'Fane 2.1. Økonomisk ramme 2025'!C15)*(1+'Fane 15. Nøgletal'!C10)</f>
        <v>565662.17774914007</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26896707.98136938</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28679959.720534172</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30581441.050005589</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aLX7+wedtpVnkVTG3g/3IfaVBNmlMU9KfKc9fvtVPgVva4P20ehd9bJmTZHGMWNCPY9b49+2a7otvlbYf76LA==" saltValue="KuGFTEw8K4k3unXwYIEFQ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i2/QLF+ehw8JJ0hNKnVIXCqCy8ujZKe79BUKQ3HEmLOwlfDqdg9kFmzmc/jas3xu/yWHfcAryJV44DMowAckpA==" saltValue="tMDC2zkPdX3T+FS2j+Wtl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2024-08-26T08:34:49Z</dcterms:modified>
</cp:coreProperties>
</file>