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DIN Forsyning Vand AS (V044)\ØR2027\"/>
    </mc:Choice>
  </mc:AlternateContent>
  <xr:revisionPtr revIDLastSave="0" documentId="13_ncr:1_{93CC42C6-3BCA-42B7-B6B6-68E85F52481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Spild">'5.1. § 10-tillæg'!$B$23:$D$23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4" i="7"/>
  <c r="C19" i="3" s="1"/>
  <c r="C16" i="6"/>
  <c r="C21" i="3"/>
  <c r="C14" i="3" l="1"/>
  <c r="E19" i="9"/>
  <c r="C13" i="3"/>
  <c r="C9" i="7"/>
  <c r="C19" i="7" s="1"/>
  <c r="C12" i="4" s="1"/>
  <c r="C12" i="11"/>
  <c r="C20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7" i="6" s="1"/>
  <c r="C13" i="4" l="1"/>
  <c r="C16" i="4" s="1"/>
  <c r="C20" i="4" s="1"/>
  <c r="C25" i="4" s="1"/>
  <c r="C11" i="3"/>
  <c r="C10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<sst xmlns="http://schemas.openxmlformats.org/spreadsheetml/2006/main" count="339" uniqueCount="159">
  <si>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</si>
  <si>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</si>
  <si>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</si>
  <si>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</si>
  <si>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</si>
  <si>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</si>
  <si>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</si>
  <si>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</si>
  <si>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</si>
  <si>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</si>
  <si>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</si>
  <si>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</si>
  <si>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</si>
  <si>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</si>
  <si>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</si>
  <si>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</si>
  <si>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</si>
  <si>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</si>
  <si>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</si>
  <si>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</si>
  <si>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</si>
  <si>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</si>
  <si>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</si>
  <si>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</si>
  <si>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</si>
  <si>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</si>
  <si>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</si>
  <si>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</si>
  <si>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</si>
  <si>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</si>
  <si>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</si>
  <si>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</si>
  <si>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</si>
  <si>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</si>
  <si>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</si>
  <si>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</si>
  <si>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</si>
  <si>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</si>
  <si>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</si>
  <si>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</si>
  <si>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</si>
  <si>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</si>
  <si>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</si>
  <si>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</si>
  <si>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</si>
  <si>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</si>
  <si>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</si>
  <si>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</si>
  <si>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</si>
  <si>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</si>
  <si>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</si>
  <si>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</si>
  <si>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</si>
  <si>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</si>
  <si>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</si>
  <si>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</si>
  <si>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</si>
  <si>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</si>
  <si>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</si>
  <si>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</si>
  <si>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</si>
  <si>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</si>
  <si>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</si>
  <si>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</si>
  <si>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</si>
  <si>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</si>
  <si>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</si>
  <si>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</si>
  <si>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</si>
  <si>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</si>
  <si>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</si>
  <si>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</si>
  <si>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</si>
  <si>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</si>
  <si>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</si>
  <si>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</si>
  <si>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</si>
  <si>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</si>
  <si>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</si>
  <si>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</si>
  <si>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</si>
  <si>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</si>
  <si>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</si>
  <si>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</si>
  <si>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</si>
  <si>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</si>
  <si>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</si>
  <si>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</si>
  <si>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</si>
  <si>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</si>
  <si>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</si>
  <si>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</si>
  <si>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</si>
  <si>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</si>
  <si>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</si>
  <si>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</si>
  <si>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</si>
  <si>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</si>
  <si>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</si>
  <si>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</si>
  <si>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</si>
  <si>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</si>
  <si>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</si>
  <si>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</si>
  <si>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</si>
  <si>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</si>
  <si>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</si>
  <si>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</si>
  <si>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</si>
  <si>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</si>
  <si>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</si>
  <si>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</si>
  <si>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</si>
  <si>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</si>
  <si>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</si>
  <si>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</si>
  <si>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</si>
  <si>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</si>
  <si>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</si>
  <si>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</si>
  <si>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</si>
  <si>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</si>
  <si>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</si>
  <si>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</si>
  <si>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</si>
  <si>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</si>
  <si>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</si>
  <si>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</si>
  <si>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</si>
  <si>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</si>
  <si>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</si>
  <si>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</si>
  <si>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</si>
  <si>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</si>
  <si>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</si>
  <si>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</si>
  <si>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</si>
  <si>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</si>
  <si>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</si>
  <si>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</si>
  <si>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</si>
  <si>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</si>
  <si>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</si>
  <si>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</si>
  <si>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</si>
  <si>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</si>
  <si>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</si>
  <si>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</si>
  <si>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</si>
  <si>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</si>
  <si>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Erstatninger</t>
  </si>
  <si>
    <t>Aftaler om dyrkningspraksis. 6.396.096 kr. /15 = 426.406 kr.</t>
  </si>
  <si>
    <t>Forsyningssikkerhed i Varde By</t>
  </si>
  <si>
    <t>Opsætning af Solceller</t>
  </si>
  <si>
    <t>Udvidelse af forsyningsområde med nye kunder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</si>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</sst>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46ndfHchWVGvQtMkdLkAAlVV1a3OG009/E7Ewo6jwO9YbHRRdGLJBjr9YW3meDu5jv9JwHMRQ/4p/y8BVodEeA==" saltValue="FZatz3fjyrVbRcMDlKGzx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111676364.29071295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3373963.3621488158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149</v>
      </c>
      <c r="C12" s="32">
        <v>77844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-1752575.8827869899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-888910.5903464572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1451078.2388184955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113937763.41854683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10-tillæg'!C24</f>
        <v>479425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-2738000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111679188.41854683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1A3FAQofIwa/T7FPhdaHiJp/URfFVNmvjHbmp/obN+0ftZQLEtPTPaMK94aGrpmlba2EQTUGkN7kHX1/eP9dhA==" saltValue="GpZAavjcHjyzSc0gkDqHd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5703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165741681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582677.83943035861</v>
      </c>
      <c r="D10" s="46" t="s">
        <v>31</v>
      </c>
      <c r="E10" s="11"/>
    </row>
    <row r="11" spans="1:5" ht="15" customHeight="1" x14ac:dyDescent="0.25">
      <c r="A11" s="11"/>
      <c r="B11" s="44" t="s">
        <v>158</v>
      </c>
      <c r="C11" s="45">
        <v>10805</v>
      </c>
      <c r="D11" s="46" t="s">
        <v>31</v>
      </c>
      <c r="E11" s="11"/>
    </row>
    <row r="12" spans="1:5" ht="15" customHeight="1" x14ac:dyDescent="0.25">
      <c r="A12" s="11"/>
      <c r="B12" s="44" t="s">
        <v>131</v>
      </c>
      <c r="C12" s="47">
        <f>'5.1. § 10-tillæg'!C19+'5.2. Varige tillæg'!C18+'5.2. Varige tillæg'!E18+'5.3. Engangstillæg'!C13+'5.3. Engangstillæg'!E13</f>
        <v>4797001.6543328902</v>
      </c>
      <c r="D12" s="46" t="s">
        <v>31</v>
      </c>
      <c r="E12" s="11"/>
    </row>
    <row r="13" spans="1:5" ht="15" customHeight="1" x14ac:dyDescent="0.25">
      <c r="A13" s="11"/>
      <c r="B13" s="35" t="s">
        <v>129</v>
      </c>
      <c r="C13" s="36">
        <f>C9+C10+C11+C12</f>
        <v>171132165.49376324</v>
      </c>
      <c r="D13" s="37" t="s">
        <v>31</v>
      </c>
      <c r="E13" s="11"/>
    </row>
    <row r="14" spans="1:5" ht="15" customHeight="1" x14ac:dyDescent="0.25">
      <c r="A14" s="11"/>
      <c r="B14" s="44" t="s">
        <v>85</v>
      </c>
      <c r="C14" s="45">
        <v>158970088</v>
      </c>
      <c r="D14" s="46" t="s">
        <v>31</v>
      </c>
      <c r="E14" s="11"/>
    </row>
    <row r="15" spans="1:5" ht="15" customHeight="1" x14ac:dyDescent="0.25">
      <c r="A15" s="11"/>
      <c r="B15" s="48" t="s">
        <v>43</v>
      </c>
      <c r="C15" s="45">
        <v>-86550</v>
      </c>
      <c r="D15" s="46" t="s">
        <v>31</v>
      </c>
      <c r="E15" s="11"/>
    </row>
    <row r="16" spans="1:5" ht="15" customHeight="1" x14ac:dyDescent="0.25">
      <c r="A16" s="11"/>
      <c r="B16" s="25" t="s">
        <v>132</v>
      </c>
      <c r="C16" s="41">
        <f>C13-C14</f>
        <v>12162077.493763238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86</v>
      </c>
      <c r="C18" s="26"/>
      <c r="D18" s="27"/>
      <c r="E18" s="11"/>
    </row>
    <row r="19" spans="1:5" ht="15" customHeight="1" x14ac:dyDescent="0.25">
      <c r="A19" s="11"/>
      <c r="B19" s="44" t="s">
        <v>127</v>
      </c>
      <c r="C19" s="45">
        <v>16428502</v>
      </c>
      <c r="D19" s="46" t="s">
        <v>31</v>
      </c>
      <c r="E19" s="11"/>
    </row>
    <row r="20" spans="1:5" ht="15" customHeight="1" x14ac:dyDescent="0.25">
      <c r="A20" s="11"/>
      <c r="B20" s="25" t="s">
        <v>143</v>
      </c>
      <c r="C20" s="41">
        <f>C16+C19</f>
        <v>28590579.493763238</v>
      </c>
      <c r="D20" s="27" t="s">
        <v>31</v>
      </c>
      <c r="E20" s="11"/>
    </row>
    <row r="21" spans="1:5" ht="29.25" customHeight="1" x14ac:dyDescent="0.25">
      <c r="A21" s="11"/>
      <c r="B21" s="49" t="s">
        <v>156</v>
      </c>
      <c r="C21" s="50"/>
      <c r="D21" s="51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144</v>
      </c>
      <c r="C23" s="26"/>
      <c r="D23" s="27"/>
      <c r="E23" s="11"/>
    </row>
    <row r="24" spans="1:5" ht="15" customHeight="1" x14ac:dyDescent="0.25">
      <c r="A24" s="11"/>
      <c r="B24" s="52" t="s">
        <v>145</v>
      </c>
      <c r="C24" s="53">
        <f>100*16428502/(170787871+784253)</f>
        <v>9.5752745941409465</v>
      </c>
      <c r="D24" s="46" t="s">
        <v>146</v>
      </c>
      <c r="E24" s="11"/>
    </row>
    <row r="25" spans="1:5" ht="15" customHeight="1" x14ac:dyDescent="0.25">
      <c r="A25" s="11"/>
      <c r="B25" s="52" t="s">
        <v>147</v>
      </c>
      <c r="C25" s="53">
        <f>C20/C13*100</f>
        <v>16.706724543145686</v>
      </c>
      <c r="D25" s="46" t="s">
        <v>146</v>
      </c>
      <c r="E25" s="11"/>
    </row>
    <row r="26" spans="1:5" ht="56.25" customHeight="1" x14ac:dyDescent="0.25">
      <c r="A26" s="11"/>
      <c r="B26" s="54" t="s">
        <v>148</v>
      </c>
      <c r="C26" s="55"/>
      <c r="D26" s="56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FpcAMSuKY68moke7meInrj3nNiFtkgd4P/9WkXFNufHX+nK98FueGR9rSaOjU27ldvG0A60xd35WaAN02swWYA==" saltValue="3Cu4T+8uJscZ1F17/o6MFA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105615378.22198585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582677.83943035861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-626361.32145610848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-839101.38845213107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6943770.9392049788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111676364.29071295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53019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157</v>
      </c>
      <c r="C23" s="78">
        <v>111729383.29071295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KIhc+9LAUPdsIyN6AOmMZ/jKm+nVvvGbhr4sJpxibiRkirdwBSQxwnnwBCdmeZuvfzaN0NS/rWkozJvYLCMQvg==" saltValue="xSeUVuir0FzJdEfFDCMrf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44736690.525325365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-894733.81050650729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603572.80250400002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44445529.517322861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-888910.5903464572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83866581.730995908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virksomhed'!E12+'1. Økonomisk ramme 2027'!C12</f>
        <v>2868325.5088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86734907.239795908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-888910.5903464572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EG8XEqAGQx+ozUPFWUsBk7nOhMvhzqRULSUa8oeJizTdxiShm9v5Rg5dt9afqv5yx8SVMtgTnKnj30A+UCqibA==" saltValue="Ci7SA6qR25y7OPyzOJ5Bd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7103.6543328900007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150</v>
      </c>
      <c r="C14" s="99">
        <v>1168920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99">
        <v>426406</v>
      </c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100">
        <f>SUM(C9:C18)</f>
        <v>1602429.6543328899</v>
      </c>
      <c r="D19" s="101" t="s">
        <v>31</v>
      </c>
      <c r="E19" s="11"/>
    </row>
    <row r="20" spans="1:5" ht="15" customHeight="1" x14ac:dyDescent="0.25">
      <c r="A20" s="11"/>
      <c r="B20" s="102"/>
      <c r="C20" s="103"/>
      <c r="D20" s="103"/>
      <c r="E20" s="11"/>
    </row>
    <row r="21" spans="1:5" ht="15" customHeight="1" x14ac:dyDescent="0.25">
      <c r="A21" s="11"/>
      <c r="B21" s="83" t="s">
        <v>39</v>
      </c>
      <c r="C21" s="84"/>
      <c r="D21" s="85"/>
      <c r="E21" s="11"/>
    </row>
    <row r="22" spans="1:5" ht="15" customHeight="1" x14ac:dyDescent="0.25">
      <c r="A22" s="11"/>
      <c r="B22" s="104" t="s">
        <v>49</v>
      </c>
      <c r="C22" s="33">
        <v>0</v>
      </c>
      <c r="D22" s="46" t="s">
        <v>31</v>
      </c>
      <c r="E22" s="11"/>
    </row>
    <row r="23" spans="1:5" ht="26.25" customHeight="1" x14ac:dyDescent="0.25">
      <c r="A23" s="11"/>
      <c r="B23" s="105" t="s">
        <v>50</v>
      </c>
      <c r="C23" s="106">
        <v>479425</v>
      </c>
      <c r="D23" s="107" t="s">
        <v>31</v>
      </c>
      <c r="E23" s="11"/>
    </row>
    <row r="24" spans="1:5" ht="15" customHeight="1" x14ac:dyDescent="0.25">
      <c r="A24" s="11"/>
      <c r="B24" s="25" t="s">
        <v>48</v>
      </c>
      <c r="C24" s="100">
        <f>SUM(C22:C23)</f>
        <v>479425</v>
      </c>
      <c r="D24" s="101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J4j41udFsBWDyhN9Jt+0/eMr99TElsOn7toiNEdqOQSeaQ/FXPdLKxFdID+NoLq8ZRyKpS1cTpTz4CRhEjEThw==" saltValue="wb1xYADHAhibjpy2rXkc3A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57350335.482565597</v>
      </c>
      <c r="D9" s="33">
        <v>50238769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252548.34566711</v>
      </c>
      <c r="D10" s="33">
        <v>259652</v>
      </c>
      <c r="E10" s="33">
        <f t="shared" ref="E10:E19" si="0">MAX(D10-C10,0)</f>
        <v>7103.6543328900007</v>
      </c>
      <c r="F10" s="46" t="s">
        <v>31</v>
      </c>
      <c r="G10" s="11"/>
    </row>
    <row r="11" spans="1:7" ht="42" customHeight="1" x14ac:dyDescent="0.25">
      <c r="A11" s="11"/>
      <c r="B11" s="97" t="s">
        <v>139</v>
      </c>
      <c r="C11" s="33">
        <v>1727958.2958430201</v>
      </c>
      <c r="D11" s="33">
        <v>1101975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196254.55205952001</v>
      </c>
      <c r="D12" s="33">
        <v>131990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28183.849163719999</v>
      </c>
      <c r="D13" s="33">
        <v>13371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VplbHcYYgYZ7HPgpdQH0C3qCMZPw5rKJrQYevICx70xTdQgDdzyQEtgu9Z/Wft+ykyoyCMdsRfAnZIu6njdx6w==" saltValue="TNkSPFNhfoqpZTtc4n3Vg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82596</v>
      </c>
      <c r="D10" s="46" t="s">
        <v>31</v>
      </c>
      <c r="E10" s="33">
        <v>2419825</v>
      </c>
      <c r="F10" s="46" t="s">
        <v>31</v>
      </c>
      <c r="G10" s="11"/>
    </row>
    <row r="11" spans="1:7" ht="15" customHeight="1" x14ac:dyDescent="0.25">
      <c r="A11" s="11"/>
      <c r="B11" s="115" t="s">
        <v>153</v>
      </c>
      <c r="C11" s="33">
        <v>0</v>
      </c>
      <c r="D11" s="46" t="s">
        <v>31</v>
      </c>
      <c r="E11" s="33">
        <v>108859</v>
      </c>
      <c r="F11" s="46" t="s">
        <v>31</v>
      </c>
      <c r="G11" s="11"/>
    </row>
    <row r="12" spans="1:7" ht="15" customHeight="1" x14ac:dyDescent="0.25">
      <c r="A12" s="11"/>
      <c r="B12" s="115" t="s">
        <v>154</v>
      </c>
      <c r="C12" s="33">
        <v>495000</v>
      </c>
      <c r="D12" s="46" t="s">
        <v>31</v>
      </c>
      <c r="E12" s="33">
        <v>88292</v>
      </c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577596</v>
      </c>
      <c r="D18" s="101" t="s">
        <v>31</v>
      </c>
      <c r="E18" s="100">
        <f>SUM(E10:E17)</f>
        <v>2616976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-3406.6894182934643</v>
      </c>
      <c r="D19" s="46" t="s">
        <v>31</v>
      </c>
      <c r="E19" s="33">
        <f>-E18*'8. Nøgletal'!C23</f>
        <v>-15435.052263395102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-11551.92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37302.858995567141</v>
      </c>
      <c r="D21" s="46" t="s">
        <v>31</v>
      </c>
      <c r="E21" s="33">
        <f>SUM(E18:E20)*'8. Nøgletal'!C9</f>
        <v>172482.16483493691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599940.24957727373</v>
      </c>
      <c r="D22" s="101" t="s">
        <v>31</v>
      </c>
      <c r="E22" s="100">
        <f>SUM(E18:E21)</f>
        <v>2774023.1125715422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NiRIOzL0txmbQQdtgMvtJqR31HA3EoByNEkfj5p4jKlW+9U1Klv8miS2RyL5pdALiKDHf3UVP5utqjLSxOtM9Q==" saltValue="nCIa3WxdAC1mnjs187Rym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155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qWHsH+uPeoRvkAEqKXGymWOkzd96ngNH8MdYw9Lg/wnbq97AtLaO+HKRn1T7tq1mEoUh5dXQpUl5S639d4JNow==" saltValue="pRtw/FsK6YPIq6I54/gJP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ZeVZ3Dk+qhLoWJEbC6oJDTEBrH7UNr9Nq4v/SM43xo6WiCTPuMy5ZDXL4Z5SB/RtPZ1bQGIhgQMsFfHuwzlmQ==" saltValue="tg4EtNUNDTQeTJWEPtTiJ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142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8wkZNjsjpvgrcrR59pTFrro5Rk7pIp/MdVJiN1SeYrdUxtXqnVphcTzgpMczfnLCccpO4Dp8r33ZjUDEArWQvQ==" saltValue="3bo5uGj5VNhx/UPFIJwH8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VY21jINcKn87JrCsMsA3HnikrsnLspnHWNZNwOKUvd7wt4P2yqs0uYmN5DbPpxWaQOI+lQMfyn+mCN6QaJ7sGA==" saltValue="srKRhhf1Q6MwTjRYtA5J8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VrHIzwS43/iWQ7wxx5UKTKk1OnO6cbb10bj+UlXerJ8wOeH/wmxuHEcMU2GvFvg5yQEjdOeL4K/Rdmb3jw0J7Q==" saltValue="5luNPvyUpVAX0phHPdtzg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b+K/vQRASGdgn4aiSxUDDW8Lq8NMP+pqL5xhhyKYwLhwC6b2/kQEiPCuJjPg5qks0C9Gvmw6YXDdl1zz0fe07w==" saltValue="2PNxAoXkutWCsA1n2hD9G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5.8980488408740097E-3</v>
      </c>
      <c r="D23" s="22"/>
    </row>
    <row r="24" spans="1:4" ht="15" customHeight="1" x14ac:dyDescent="0.25">
      <c r="A24" s="11"/>
      <c r="B24" s="44" t="s">
        <v>121</v>
      </c>
      <c r="C24" s="8">
        <v>1.5222823898145573E-2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s20cwdagIXTsPvzQLQ9NADc4X4y1MVKFkLFu5K6jbZR++pl2XFZZv+FWIXt3MEAkmpiv+/46ZptIdTJJX15vdA==" saltValue="ERD9302hhuUv5GKLglxAL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2026-10-02T08:02:04Z</dcterms:modified>
</cp:coreProperties>
</file>