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LINTING VANDVÆRK (V00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<sst xmlns="http://schemas.openxmlformats.org/spreadsheetml/2006/main" count="403" uniqueCount="153">
  <si>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</si>
  <si>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</si>
  <si>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</si>
  <si>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</si>
  <si>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</si>
  <si>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</si>
  <si>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</si>
  <si>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</si>
  <si>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</si>
  <si>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</si>
  <si>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</si>
  <si>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</si>
  <si>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</si>
  <si>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</si>
  <si>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</si>
  <si>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</si>
  <si>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</si>
  <si>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</si>
  <si>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</si>
  <si>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</si>
  <si>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</si>
  <si>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</si>
  <si>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</si>
  <si>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</si>
  <si>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</si>
  <si>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</si>
  <si>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</si>
  <si>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</si>
  <si>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</si>
  <si>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</si>
  <si>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</si>
  <si>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</si>
  <si>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</si>
  <si>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</si>
  <si>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</si>
  <si>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</si>
  <si>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</si>
  <si>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</si>
  <si>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</si>
  <si>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</si>
  <si>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</si>
  <si>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</si>
  <si>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</si>
  <si>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</si>
  <si>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</si>
  <si>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</si>
  <si>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</si>
  <si>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</si>
  <si>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</si>
  <si>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</si>
  <si>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</si>
  <si>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</si>
  <si>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</si>
  <si>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</si>
  <si>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</si>
  <si>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</si>
  <si>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</si>
  <si>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</si>
  <si>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</si>
  <si>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</si>
  <si>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</si>
  <si>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</si>
  <si>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</si>
  <si>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</si>
  <si>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</si>
  <si>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</si>
  <si>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</si>
  <si>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</si>
  <si>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</si>
  <si>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</si>
  <si>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</si>
  <si>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</si>
  <si>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</si>
  <si>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</si>
  <si>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</si>
  <si>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</si>
  <si>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</si>
  <si>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</si>
  <si>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</si>
  <si>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</si>
  <si>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</si>
  <si>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</si>
  <si>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</si>
  <si>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</si>
  <si>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</si>
  <si>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</si>
  <si>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</si>
  <si>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</si>
  <si>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</si>
  <si>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</si>
  <si>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</si>
  <si>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</si>
  <si>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</si>
  <si>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</si>
  <si>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</si>
  <si>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</si>
  <si>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</si>
  <si>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</si>
  <si>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</si>
  <si>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</si>
  <si>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</si>
  <si>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</si>
  <si>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</si>
  <si>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</si>
  <si>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</si>
  <si>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</si>
  <si>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</si>
  <si>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</si>
  <si>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</si>
  <si>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</si>
  <si>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</si>
  <si>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</si>
  <si>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</si>
  <si>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</si>
  <si>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</si>
  <si>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</si>
  <si>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</si>
  <si>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</si>
  <si>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</si>
  <si>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</si>
  <si>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</si>
  <si>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</si>
  <si>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</si>
  <si>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</si>
  <si>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</si>
  <si>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</si>
  <si>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</si>
  <si>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</si>
  <si>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</si>
  <si>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</si>
  <si>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</si>
  <si>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til ledningsført vand</t>
  </si>
  <si>
    <t>Afgift til Forsyningssekretariatet</t>
  </si>
  <si>
    <t>Selskabsskat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</si>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</sst>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PvLhci49kA/asOpTbg37jVSLf8N7P1RmYtH7vB/Jk3rljMf5vt9t3fRuoAKP99I7shFccoZrDuZlMrXtuNFOw==" saltValue="5FBFFwlc9FxwcW7W3bKFj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+1FyWyhybTgnfCxAP08Tp8H9xLW4/ObUGHffltAr4veqGz1T2eVaILWiD1swvHZPHRndjUuergnpxPyhwnp6ig==" saltValue="L1sGQO3mpSo5BnqRdGEP5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tj/s8j9M1uj3n1/v3j6SNvQUKR245xvoTjf3MAEkBURs2qQPOje2TfLMufEzujYVqQPOh5ZPx200y0oaUi4MCQ==" saltValue="bYMhgUYPLl5mtqeuQffqb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1TfK3Es9PsnmUCWW6QXx1OW8eLxjbcbmAROoZnasIQqFdkl9/7gbhLPRQih5AR37QhXEEU7+q/Wh7YJNm/Z/kA==" saltValue="ZFQGoLmc1CkhUpedF4jAr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rrNdQhuQbrmaQb5Yb3YtH0fIm4r8udZKSbQ4LbtaG7LFWXZQ21N/eeySOBOUPk+FnBYDA9nNsMAU6DyNZHaSZQ==" saltValue="la1XGeUJ23IJmpViducMo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59X+RtQ3XMw23nRzJT+SHQ8UV4fCxs4exQ92N5T1AdlrKT4ctq/LYwJA43vpGvGntdZfbUXJ2nz5WKRe2H3rPA==" saltValue="lbUfWvEJe8e+SxZqmUEtL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x14ac:dyDescent="0.45">
      <c r="A9" s="1"/>
      <c r="B9" s="39" t="s">
        <v>24</v>
      </c>
      <c r="C9" s="39"/>
      <c r="D9" s="39"/>
      <c r="E9" s="7">
        <f>'Fane 3. Omkostninger i ØR2021'!E16</f>
        <v>5104839.9691786366</v>
      </c>
      <c r="F9" s="39" t="s">
        <v>3</v>
      </c>
      <c r="G9" s="1"/>
    </row>
    <row r="10" spans="1:7" ht="17.100000000000001" customHeight="1" x14ac:dyDescent="0.4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45">
      <c r="A11" s="1"/>
      <c r="B11" s="29" t="s">
        <v>60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9" t="s">
        <v>18</v>
      </c>
      <c r="C14" s="39"/>
      <c r="D14" s="39"/>
      <c r="E14" s="8">
        <f>E9*'Fane 10. Nøgletal'!C13+SUM(E11:E13)*'Fane 10. Nøgletal'!C14</f>
        <v>62279.047623979372</v>
      </c>
      <c r="F14" s="39" t="s">
        <v>3</v>
      </c>
      <c r="G14" s="1"/>
    </row>
    <row r="15" spans="1:7" ht="17.100000000000001" customHeight="1" x14ac:dyDescent="0.45">
      <c r="A15" s="1"/>
      <c r="B15" s="29" t="s">
        <v>54</v>
      </c>
      <c r="C15" s="39"/>
      <c r="D15" s="39"/>
      <c r="E15" s="8">
        <f>-SUM(E9,E11:E14)*'Fane 10. Nøgletal'!C19</f>
        <v>-87841.023285644464</v>
      </c>
      <c r="F15" s="39" t="s">
        <v>3</v>
      </c>
      <c r="G15" s="1"/>
    </row>
    <row r="16" spans="1:7" ht="15" customHeight="1" x14ac:dyDescent="0.45">
      <c r="A16" s="1"/>
      <c r="B16" s="53" t="s">
        <v>20</v>
      </c>
      <c r="C16" s="41"/>
      <c r="D16" s="41"/>
      <c r="E16" s="9">
        <f>SUM(E9,E11:E15)</f>
        <v>5079277.9935169714</v>
      </c>
      <c r="F16" s="43" t="s">
        <v>3</v>
      </c>
      <c r="G16" s="1"/>
    </row>
    <row r="17" spans="1:7" ht="15" customHeight="1" x14ac:dyDescent="0.4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45">
      <c r="A18" s="1"/>
      <c r="B18" s="43" t="s">
        <v>12</v>
      </c>
      <c r="C18" s="43"/>
      <c r="D18" s="43"/>
      <c r="E18" s="9">
        <f>'Fane 4. Ikke-påvirkelige omk.'!C14</f>
        <v>3132460.3492603204</v>
      </c>
      <c r="F18" s="43" t="s">
        <v>3</v>
      </c>
      <c r="G18" s="1"/>
    </row>
    <row r="19" spans="1:7" ht="15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4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53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-1081760.8825844808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f>'Fane 5. Kontrol af ØR2020'!E29</f>
        <v>0</v>
      </c>
      <c r="F25" s="43" t="s">
        <v>3</v>
      </c>
      <c r="G25" s="1"/>
    </row>
    <row r="26" spans="1:7" x14ac:dyDescent="0.45">
      <c r="A26" s="1"/>
      <c r="B26" s="42" t="s">
        <v>148</v>
      </c>
      <c r="C26" s="42"/>
      <c r="D26" s="42"/>
      <c r="E26" s="42"/>
      <c r="F26" s="42"/>
      <c r="G26" s="1"/>
    </row>
    <row r="27" spans="1:7" x14ac:dyDescent="0.45">
      <c r="A27" s="1"/>
      <c r="B27" s="43" t="s">
        <v>149</v>
      </c>
      <c r="C27" s="43"/>
      <c r="D27" s="43"/>
      <c r="E27" s="9">
        <v>0</v>
      </c>
      <c r="F27" s="43" t="s">
        <v>3</v>
      </c>
      <c r="G27" s="1"/>
    </row>
    <row r="28" spans="1:7" x14ac:dyDescent="0.45">
      <c r="A28" s="1"/>
      <c r="B28" s="42" t="s">
        <v>26</v>
      </c>
      <c r="C28" s="42"/>
      <c r="D28" s="42"/>
      <c r="E28" s="10">
        <f>SUM(E16,E18,E22,E24,E25,E27)</f>
        <v>7129977.4601928107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COy+fJ0McBLEMtAj0mLG/OrDMQ3qD4JDh2MvMJTAd/Z8Twae1EI6/a85siRtL9BgUd1L+0YCuh7UcYbHrhcvvQ==" saltValue="KYKwjcWCORuyhSQQYPx66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45">
      <c r="A9" s="1"/>
      <c r="B9" s="39" t="s">
        <v>66</v>
      </c>
      <c r="C9" s="39"/>
      <c r="D9" s="39"/>
      <c r="E9" s="7">
        <f>'Fane 2.1. Økonomisk ramme 2022'!E16</f>
        <v>5079277.9935169714</v>
      </c>
      <c r="F9" s="39" t="s">
        <v>3</v>
      </c>
      <c r="G9" s="1"/>
    </row>
    <row r="10" spans="1:7" ht="15" customHeight="1" x14ac:dyDescent="0.45">
      <c r="A10" s="1"/>
      <c r="B10" s="29" t="s">
        <v>62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40" t="s">
        <v>18</v>
      </c>
      <c r="C11" s="39"/>
      <c r="D11" s="39"/>
      <c r="E11" s="8">
        <f>SUM(E9:E10)*'Fane 10. Nøgletal'!C14</f>
        <v>16761.617378606006</v>
      </c>
      <c r="F11" s="39" t="s">
        <v>3</v>
      </c>
      <c r="G11" s="1"/>
    </row>
    <row r="12" spans="1:7" ht="15" customHeight="1" x14ac:dyDescent="0.45">
      <c r="A12" s="1"/>
      <c r="B12" s="40" t="s">
        <v>54</v>
      </c>
      <c r="C12" s="39"/>
      <c r="D12" s="39"/>
      <c r="E12" s="8">
        <f>-SUM(E9:E11)*'Fane 10. Nøgletal'!C19</f>
        <v>-86632.673385224829</v>
      </c>
      <c r="F12" s="39" t="s">
        <v>3</v>
      </c>
      <c r="G12" s="1"/>
    </row>
    <row r="13" spans="1:7" ht="15" customHeight="1" x14ac:dyDescent="0.45">
      <c r="A13" s="1"/>
      <c r="B13" s="41" t="s">
        <v>20</v>
      </c>
      <c r="C13" s="41"/>
      <c r="D13" s="41"/>
      <c r="E13" s="9">
        <f>SUM(E9:E12)</f>
        <v>5009406.9375103526</v>
      </c>
      <c r="F13" s="43" t="s">
        <v>3</v>
      </c>
      <c r="G13" s="1"/>
    </row>
    <row r="14" spans="1:7" x14ac:dyDescent="0.4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45">
      <c r="A15" s="1"/>
      <c r="B15" s="43" t="s">
        <v>12</v>
      </c>
      <c r="C15" s="43"/>
      <c r="D15" s="43"/>
      <c r="E15" s="9">
        <f>'Fane 4. Ikke-påvirkelige omk.'!C14*(1+'Fane 10. Nøgletal'!C14)</f>
        <v>3142797.4684128799</v>
      </c>
      <c r="F15" s="43" t="s">
        <v>3</v>
      </c>
      <c r="G15" s="1"/>
    </row>
    <row r="16" spans="1:7" ht="15" customHeight="1" x14ac:dyDescent="0.45">
      <c r="A16" s="1"/>
      <c r="B16" s="42" t="s">
        <v>42</v>
      </c>
      <c r="C16" s="42"/>
      <c r="D16" s="42"/>
      <c r="E16" s="42"/>
      <c r="F16" s="42"/>
      <c r="G16" s="1"/>
    </row>
    <row r="17" spans="1:7" ht="15" customHeight="1" x14ac:dyDescent="0.45">
      <c r="A17" s="1"/>
      <c r="B17" s="29" t="s">
        <v>39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9" t="s">
        <v>40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53" t="s">
        <v>43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45">
      <c r="A20" s="1"/>
      <c r="B20" s="42" t="s">
        <v>85</v>
      </c>
      <c r="C20" s="42"/>
      <c r="D20" s="42"/>
      <c r="E20" s="42"/>
      <c r="F20" s="42"/>
      <c r="G20" s="1"/>
    </row>
    <row r="21" spans="1:7" x14ac:dyDescent="0.45">
      <c r="A21" s="1"/>
      <c r="B21" s="43" t="s">
        <v>150</v>
      </c>
      <c r="C21" s="43"/>
      <c r="D21" s="43"/>
      <c r="E21" s="9">
        <f>'Fane 5. Kontrol af ØR2020'!E35</f>
        <v>0</v>
      </c>
      <c r="F21" s="43" t="s">
        <v>3</v>
      </c>
      <c r="G21" s="1"/>
    </row>
    <row r="22" spans="1:7" x14ac:dyDescent="0.45">
      <c r="A22" s="1"/>
      <c r="B22" s="42" t="s">
        <v>47</v>
      </c>
      <c r="C22" s="42"/>
      <c r="D22" s="42"/>
      <c r="E22" s="10">
        <f>SUM(E13,E15,E19,E21)</f>
        <v>8152204.4059232324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VUgsU6PtAplM9C3XmqAsGjpElOLknYAvnixRCnajzRI393RwSuneTQ8fwnwsruLONAfg7YT0wzTIzxstvaOIfw==" saltValue="+uGxt7rVzK29C6Iwt4sI5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67</v>
      </c>
      <c r="C8" s="39"/>
      <c r="D8" s="39"/>
      <c r="E8" s="7">
        <f>'Fane 2.2. Økonomisk ramme 2023'!E13</f>
        <v>5009406.9375103526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16531.042893784164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-85440.945666870335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4940497.0347372666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Nøgletal'!C14)^2</f>
        <v>3153168.7000586423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68</v>
      </c>
      <c r="C21" s="42"/>
      <c r="D21" s="42"/>
      <c r="E21" s="10">
        <f>SUM(E12,E14,E18,E20)</f>
        <v>8093665.7347959094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EgCpTDfrYOG5KT+0Ej8gZ6fGJFsl7F38s1gAs+I+lRk9H32vFgApMEBBZllNZmuHW/wLHP+Qgrf9m1A6Qpg7Tw==" saltValue="NnLW9cPtXlbHvw4SQ4iq8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103</v>
      </c>
      <c r="C8" s="39"/>
      <c r="D8" s="39"/>
      <c r="E8" s="7">
        <f>'Fane 2.3. Økonomisk ramme 2024'!E12</f>
        <v>4940497.0347372666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16303.64021463298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-84265.611474182297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4872535.0634777173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Nøgletal'!C14)^3</f>
        <v>3163574.1567688361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104</v>
      </c>
      <c r="C21" s="42"/>
      <c r="D21" s="42"/>
      <c r="E21" s="10">
        <f>SUM(E12,E14,E18,E20)</f>
        <v>8036109.2202465534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8yPQurOmP6BaKy9kZBg1jbWQ6g4r57fWX1zKGUTpCNx6OfcwiSz10G5ODr08AMj9MfAHy0+4EBR3rVZoAjbq3A==" saltValue="2QGkmeFZ4+SGy87Wrfc42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126</v>
      </c>
      <c r="C8" s="42"/>
      <c r="D8" s="42"/>
      <c r="E8" s="42"/>
      <c r="F8" s="42"/>
      <c r="G8" s="1"/>
    </row>
    <row r="9" spans="1:7" x14ac:dyDescent="0.45">
      <c r="A9" s="1"/>
      <c r="B9" s="76" t="s">
        <v>23</v>
      </c>
      <c r="C9" s="76"/>
      <c r="D9" s="76"/>
      <c r="E9" s="7">
        <v>5206060.7493664464</v>
      </c>
      <c r="F9" s="39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-75530.161321232896</v>
      </c>
      <c r="F10" s="39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39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39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39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62592.473174151608</v>
      </c>
      <c r="F14" s="39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-88283.092040729214</v>
      </c>
      <c r="F15" s="39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5104839.9691786366</v>
      </c>
      <c r="F16" s="43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42"/>
      <c r="F17" s="42"/>
      <c r="G17" s="1"/>
    </row>
    <row r="18" spans="1:7" x14ac:dyDescent="0.45">
      <c r="A18" s="1"/>
      <c r="B18" s="81" t="s">
        <v>12</v>
      </c>
      <c r="C18" s="81"/>
      <c r="D18" s="81"/>
      <c r="E18" s="9">
        <v>2920918.0489700399</v>
      </c>
      <c r="F18" s="43" t="s">
        <v>3</v>
      </c>
      <c r="G18" s="1"/>
    </row>
    <row r="19" spans="1:7" ht="15.4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45">
      <c r="A20" s="1"/>
      <c r="B20" s="82" t="s">
        <v>39</v>
      </c>
      <c r="C20" s="83"/>
      <c r="D20" s="84"/>
      <c r="E20" s="37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37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-1081760.8825844808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v>0</v>
      </c>
      <c r="F25" s="43" t="s">
        <v>3</v>
      </c>
      <c r="G25" s="1"/>
    </row>
    <row r="26" spans="1:7" ht="15" customHeight="1" x14ac:dyDescent="0.45">
      <c r="A26" s="1"/>
      <c r="B26" s="42" t="s">
        <v>25</v>
      </c>
      <c r="C26" s="42"/>
      <c r="D26" s="42"/>
      <c r="E26" s="10">
        <f>E16+E18+E22+E24+E25</f>
        <v>6943997.1355641959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MlceGf6R3j9A21mmPiOfKSA/ZQ/+JRf/E7NKqam9CEOLnkq3+LCVvhaDKY2NXr4bV5hWhVj2vLaQpSpiXmatQw==" saltValue="ZtIwan0aVu/JwgzKkdp4q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3" t="s">
        <v>106</v>
      </c>
      <c r="D9" s="43"/>
      <c r="E9" s="1"/>
      <c r="F9" s="1"/>
    </row>
    <row r="10" spans="1:6" x14ac:dyDescent="0.45">
      <c r="A10" s="1"/>
      <c r="B10" s="28" t="s">
        <v>131</v>
      </c>
      <c r="C10" s="8">
        <v>2827299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16356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268233</v>
      </c>
      <c r="D12" s="12" t="s">
        <v>3</v>
      </c>
      <c r="E12" s="1"/>
      <c r="F12" s="1"/>
    </row>
    <row r="13" spans="1:6" x14ac:dyDescent="0.45">
      <c r="A13" s="1"/>
      <c r="B13" s="56" t="s">
        <v>108</v>
      </c>
      <c r="C13" s="10">
        <f>SUM(C10:C12)</f>
        <v>3111888</v>
      </c>
      <c r="D13" s="11" t="s">
        <v>3</v>
      </c>
      <c r="E13" s="1"/>
      <c r="F13" s="1"/>
    </row>
    <row r="14" spans="1:6" x14ac:dyDescent="0.45">
      <c r="A14" s="1"/>
      <c r="B14" s="56" t="s">
        <v>109</v>
      </c>
      <c r="C14" s="10">
        <f>C13*(1+'Fane 10. Nøgletal'!C14)^2</f>
        <v>3132460.3492603204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12YVsZOuiSJZ83XUZ+STx1Qbrz1J4mGXB5eJ1xpC6zpN5zYSxo5XY2mIRc14Tv0Goc56E0K10ll8ilQt6XuikA==" saltValue="7etwWyktU7YamQbHFmjhx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152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38"/>
      <c r="C6" s="38"/>
      <c r="D6" s="38"/>
      <c r="E6" s="38"/>
      <c r="F6" s="3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1" t="s">
        <v>136</v>
      </c>
      <c r="C9" s="92"/>
      <c r="D9" s="93"/>
      <c r="E9" s="8">
        <v>640288.96968985721</v>
      </c>
      <c r="F9" s="12" t="s">
        <v>3</v>
      </c>
      <c r="G9" s="1"/>
    </row>
    <row r="10" spans="1:7" x14ac:dyDescent="0.45">
      <c r="A10" s="1"/>
      <c r="B10" s="91" t="s">
        <v>137</v>
      </c>
      <c r="C10" s="92"/>
      <c r="D10" s="93"/>
      <c r="E10" s="8">
        <v>64457.16804768052</v>
      </c>
      <c r="F10" s="12" t="s">
        <v>3</v>
      </c>
      <c r="G10" s="1"/>
    </row>
    <row r="11" spans="1:7" x14ac:dyDescent="0.45">
      <c r="A11" s="1"/>
      <c r="B11" s="91" t="s">
        <v>138</v>
      </c>
      <c r="C11" s="92"/>
      <c r="D11" s="93"/>
      <c r="E11" s="8">
        <v>-147476.56635748409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94" t="s">
        <v>139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1" t="s">
        <v>141</v>
      </c>
      <c r="C16" s="92"/>
      <c r="D16" s="93"/>
      <c r="E16" s="8">
        <v>0</v>
      </c>
      <c r="F16" s="12" t="s">
        <v>3</v>
      </c>
      <c r="G16" s="1"/>
    </row>
    <row r="17" spans="1:7" x14ac:dyDescent="0.45">
      <c r="A17" s="1"/>
      <c r="B17" s="91" t="s">
        <v>142</v>
      </c>
      <c r="C17" s="92"/>
      <c r="D17" s="93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94" t="s">
        <v>143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0" t="s">
        <v>123</v>
      </c>
      <c r="C22" s="51"/>
      <c r="D22" s="52"/>
      <c r="E22" s="8">
        <v>7678084.1588813663</v>
      </c>
      <c r="F22" s="12" t="s">
        <v>3</v>
      </c>
      <c r="G22" s="1"/>
    </row>
    <row r="23" spans="1:7" x14ac:dyDescent="0.45">
      <c r="A23" s="1"/>
      <c r="B23" s="50" t="s">
        <v>124</v>
      </c>
      <c r="C23" s="51"/>
      <c r="D23" s="52"/>
      <c r="E23" s="8">
        <v>7251612</v>
      </c>
      <c r="F23" s="12" t="s">
        <v>3</v>
      </c>
      <c r="G23" s="1"/>
    </row>
    <row r="24" spans="1:7" x14ac:dyDescent="0.45">
      <c r="A24" s="1"/>
      <c r="B24" s="50" t="s">
        <v>30</v>
      </c>
      <c r="C24" s="51"/>
      <c r="D24" s="52"/>
      <c r="E24" s="8">
        <v>0</v>
      </c>
      <c r="F24" s="12" t="s">
        <v>3</v>
      </c>
      <c r="G24" s="1"/>
    </row>
    <row r="25" spans="1:7" x14ac:dyDescent="0.45">
      <c r="A25" s="1"/>
      <c r="B25" s="44" t="s">
        <v>125</v>
      </c>
      <c r="C25" s="45"/>
      <c r="D25" s="46"/>
      <c r="E25" s="34">
        <f>E22-(E23-E24)</f>
        <v>426472.15888136625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5" t="s">
        <v>145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147</v>
      </c>
      <c r="C35" s="100"/>
      <c r="D35" s="100"/>
      <c r="E35" s="9">
        <f>E33/E34</f>
        <v>0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aLbZlelOiomzdjNHOpFFxRSfu+NA57N+PBEsV1Jji659NcxkoJ3tV+mvdW6Ibkj9eEZkLFbxmkRIVmPKQpWmrA==" saltValue="C8acOVFTOJ0EStV8aa8RW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3eta+oATHGLm3VzSr85UTJ4diVp5goh4m+Nvnz4GDYU5NNqTcmAf7/603/oe1px/eodQqRJW7zLqPunyF3k4JA==" saltValue="G8toEDzn9n3zy0mvOjz1r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2021-08-18T23:09:27Z</dcterms:modified>
</cp:coreProperties>
</file>