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Billund Spildevand AS (S007)\ØR2024\"/>
    </mc:Choice>
  </mc:AlternateContent>
  <xr:revisionPtr revIDLastSave="0" documentId="13_ncr:1_{8FB18BB6-862D-4110-84C1-EBBBBF9A2D6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8" i="44" s="1"/>
  <c r="E17" i="44"/>
  <c r="E29" i="44" l="1"/>
  <c r="E31" i="44" s="1"/>
  <c r="C9" i="2"/>
  <c r="C32" i="2" l="1"/>
  <c r="C20" i="15"/>
  <c r="F10" i="11"/>
  <c r="E30" i="20" l="1"/>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1" i="11"/>
  <c r="C12" i="21" l="1"/>
  <c r="C13" i="21" s="1"/>
  <c r="C12" i="2" l="1"/>
  <c r="C15" i="2" l="1"/>
  <c r="C14" i="2"/>
  <c r="G6" i="36" l="1"/>
  <c r="C26" i="2" l="1"/>
  <c r="C28" i="2" s="1"/>
  <c r="C27" i="2" l="1"/>
  <c r="C29" i="2" s="1"/>
  <c r="C30" i="2" l="1"/>
  <c r="C18" i="22" l="1"/>
  <c r="C22" i="2"/>
  <c r="C37" i="2" s="1"/>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<sst xmlns="http://schemas.openxmlformats.org/spreadsheetml/2006/main" count="659" uniqueCount="295">
  <si>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</si>
  <si>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</si>
  <si>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</si>
  <si>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</si>
  <si>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</si>
  <si>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</si>
  <si>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</si>
  <si>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</si>
  <si>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</si>
  <si>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</si>
  <si>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</si>
  <si>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</si>
  <si>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</si>
  <si>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</si>
  <si>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</si>
  <si>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</si>
  <si>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</si>
  <si>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</si>
  <si>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</si>
  <si>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</si>
  <si>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</si>
  <si>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</si>
  <si>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</si>
  <si>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</si>
  <si>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</si>
  <si>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</si>
  <si>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</si>
  <si>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</si>
  <si>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</si>
  <si>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</si>
  <si>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</si>
  <si>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</si>
  <si>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</si>
  <si>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</si>
  <si>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</si>
  <si>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</si>
  <si>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</si>
  <si>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</si>
  <si>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</si>
  <si>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</si>
  <si>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</si>
  <si>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</si>
  <si>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</si>
  <si>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</si>
  <si>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</si>
  <si>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</si>
  <si>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</si>
  <si>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</si>
  <si>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</si>
  <si>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</si>
  <si>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</si>
  <si>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</si>
  <si>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</si>
  <si>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</si>
  <si>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</si>
  <si>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</si>
  <si>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</si>
  <si>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</si>
  <si>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</si>
  <si>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</si>
  <si>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</si>
  <si>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</si>
  <si>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</si>
  <si>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</si>
  <si>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</si>
  <si>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</si>
  <si>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</si>
  <si>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</si>
  <si>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</si>
  <si>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</si>
  <si>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</si>
  <si>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</si>
  <si>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</si>
  <si>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</si>
  <si>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</si>
  <si>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</si>
  <si>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</si>
  <si>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</si>
  <si>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</si>
  <si>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</si>
  <si>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</si>
  <si>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</si>
  <si>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</si>
  <si>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</si>
  <si>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</si>
  <si>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</si>
  <si>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</si>
  <si>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</si>
  <si>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</si>
  <si>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</si>
  <si>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</si>
  <si>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</si>
  <si>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</si>
  <si>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</si>
  <si>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</si>
  <si>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</si>
  <si>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</si>
  <si>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</si>
  <si>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</si>
  <si>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</si>
  <si>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</si>
  <si>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</si>
  <si>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</si>
  <si>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</si>
  <si>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</si>
  <si>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</si>
  <si>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</si>
  <si>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</si>
  <si>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</si>
  <si>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</si>
  <si>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</si>
  <si>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</si>
  <si>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</si>
  <si>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</si>
  <si>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</si>
  <si>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</si>
  <si>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</si>
  <si>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</si>
  <si>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</si>
  <si>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</si>
  <si>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</si>
  <si>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</si>
  <si>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</si>
  <si>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</si>
  <si>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</si>
  <si>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</si>
  <si>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</si>
  <si>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</si>
  <si>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</si>
  <si>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</si>
  <si>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</si>
  <si>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</si>
  <si>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</si>
  <si>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</si>
  <si>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</si>
  <si>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</si>
  <si>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</si>
  <si>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</si>
  <si>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</si>
  <si>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</si>
  <si>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</si>
  <si>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</si>
  <si>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</si>
  <si>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</si>
  <si>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</si>
  <si>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</si>
  <si>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</si>
  <si>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</si>
  <si>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</si>
  <si>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</si>
  <si>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</si>
  <si>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</si>
  <si>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</si>
  <si>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</si>
  <si>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</si>
  <si>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</si>
  <si>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</si>
  <si>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</si>
  <si>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</si>
  <si>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</si>
  <si>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</si>
  <si>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</si>
  <si>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</si>
  <si>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</si>
  <si>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</si>
  <si>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</si>
  <si>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</si>
  <si>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</si>
  <si>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</si>
  <si>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</si>
  <si>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</si>
  <si>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</si>
  <si>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</si>
  <si>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</si>
  <si>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</si>
  <si>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</si>
  <si>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</si>
  <si>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</si>
  <si>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</si>
  <si>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</si>
  <si>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</si>
  <si>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</si>
  <si>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</si>
  <si>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</si>
  <si>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</si>
  <si>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</si>
  <si>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</si>
  <si>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</si>
  <si>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</si>
  <si>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</si>
  <si>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</si>
  <si>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</si>
  <si>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</si>
  <si>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</si>
  <si>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</si>
  <si>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</si>
  <si>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</si>
  <si>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</si>
  <si>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</si>
  <si>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</si>
  <si>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</si>
  <si>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</si>
  <si>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</si>
  <si>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</si>
  <si>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</si>
  <si>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</si>
  <si>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</si>
  <si>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</si>
  <si>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</si>
  <si>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</si>
  <si>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</si>
  <si>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</si>
  <si>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</si>
  <si>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</si>
  <si>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</si>
  <si>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</si>
  <si>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</si>
  <si>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</si>
  <si>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</si>
  <si>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</si>
  <si>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</si>
  <si>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</si>
  <si>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</si>
  <si>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</si>
  <si>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</si>
  <si>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</si>
  <si>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</si>
  <si>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</si>
  <si>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</si>
  <si>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</si>
  <si>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</si>
  <si>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</si>
  <si>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</si>
  <si>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</si>
  <si>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</si>
  <si>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</si>
  <si>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</si>
  <si>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</si>
  <si>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</si>
  <si>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</si>
  <si>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</si>
  <si>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</si>
  <si>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</si>
  <si>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</si>
  <si>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</si>
  <si>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</si>
  <si>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</si>
  <si>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</si>
  <si>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</si>
  <si>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</si>
  <si>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</si>
  <si>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</si>
  <si>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</si>
  <si>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</si>
  <si>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</si>
  <si>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</si>
  <si>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</si>
  <si>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</si>
  <si>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</si>
  <si>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</si>
  <si>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</si>
  <si>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</si>
  <si>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</si>
  <si>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</si>
  <si>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</si>
  <si>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</si>
  <si>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</si>
  <si>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</si>
  <si>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</si>
  <si>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</si>
  <si>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</si>
  <si>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</si>
  <si>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</si>
  <si>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</si>
  <si>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</si>
  <si>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</si>
  <si>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Erstatninger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</si>
  <si>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</si>
  <si>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</si>
  <si>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</si>
  <si>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</si>
  <si>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</si>
  <si>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</si>
  <si>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</si>
  <si>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</si>
  <si>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</si>
  <si>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</si>
  <si>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</si>
  <si>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</si>
  <si>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Grindstedforureningen</t>
  </si>
  <si>
    <t>Minimering af overløb</t>
  </si>
  <si>
    <t>Regnvandskloakering Ø-parken</t>
  </si>
  <si>
    <t>Separatkloakering Fuglekvarteret mm</t>
  </si>
  <si>
    <t>Byggemodninger og spildevandskorridor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</si>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</sst>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NFuohN/Trqaa42kLO91zYQXcnui5z2mhCRWS5N3htKATneLJL57HiYb+Bw/mDJVZ8OL+vETWrPkA9CtFkHxrXQ==" saltValue="dbObbKnu/m47eoBL9FQ5c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277659</v>
      </c>
      <c r="D10" s="14" t="s">
        <v>3</v>
      </c>
      <c r="E10" s="1"/>
      <c r="F10" s="1"/>
    </row>
    <row r="11" spans="1:6" ht="15" customHeight="1" x14ac:dyDescent="0.25">
      <c r="A11" s="1"/>
      <c r="B11" s="81" t="s">
        <v>273</v>
      </c>
      <c r="C11" s="9">
        <v>79663</v>
      </c>
      <c r="D11" s="14" t="s">
        <v>3</v>
      </c>
      <c r="E11" s="1"/>
      <c r="F11" s="1"/>
    </row>
    <row r="12" spans="1:6" ht="26.25" x14ac:dyDescent="0.25">
      <c r="A12" s="1"/>
      <c r="B12" s="29" t="s">
        <v>274</v>
      </c>
      <c r="C12" s="9">
        <v>23355146</v>
      </c>
      <c r="D12" s="14" t="s">
        <v>3</v>
      </c>
      <c r="E12" s="1"/>
      <c r="F12" s="1"/>
    </row>
    <row r="13" spans="1:6" x14ac:dyDescent="0.25">
      <c r="A13" s="1"/>
      <c r="B13" s="81" t="s">
        <v>275</v>
      </c>
      <c r="C13" s="9">
        <v>120770</v>
      </c>
      <c r="D13" s="14" t="s">
        <v>3</v>
      </c>
      <c r="E13" s="1"/>
      <c r="F13" s="1"/>
    </row>
    <row r="14" spans="1:6" x14ac:dyDescent="0.25">
      <c r="A14" s="1"/>
      <c r="B14" s="81" t="s">
        <v>276</v>
      </c>
      <c r="C14" s="9">
        <v>13600</v>
      </c>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23846838</v>
      </c>
      <c r="D20" s="13" t="s">
        <v>3</v>
      </c>
      <c r="E20" s="1"/>
      <c r="F20" s="1"/>
    </row>
    <row r="21" spans="1:6" x14ac:dyDescent="0.25">
      <c r="A21" s="1"/>
      <c r="B21" s="33" t="s">
        <v>227</v>
      </c>
      <c r="C21" s="12">
        <f>C20*(1+'Fane 15. Nøgletal'!C16)^2</f>
        <v>27856174.441240318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400000</v>
      </c>
      <c r="D25" s="14" t="s">
        <v>3</v>
      </c>
      <c r="E25" s="1"/>
      <c r="F25" s="1"/>
    </row>
    <row r="26" spans="1:6" x14ac:dyDescent="0.25">
      <c r="A26" s="1"/>
      <c r="B26" s="81" t="s">
        <v>123</v>
      </c>
      <c r="C26" s="9">
        <v>400000</v>
      </c>
      <c r="D26" s="14" t="s">
        <v>3</v>
      </c>
      <c r="E26" s="1"/>
      <c r="F26" s="1"/>
    </row>
    <row r="27" spans="1:6" x14ac:dyDescent="0.25">
      <c r="A27" s="1"/>
      <c r="B27" s="81" t="s">
        <v>142</v>
      </c>
      <c r="C27" s="9">
        <v>400000</v>
      </c>
      <c r="D27" s="14" t="s">
        <v>3</v>
      </c>
      <c r="E27" s="1"/>
      <c r="F27" s="1"/>
    </row>
    <row r="28" spans="1:6" x14ac:dyDescent="0.25">
      <c r="A28" s="1"/>
      <c r="B28" s="34" t="s">
        <v>261</v>
      </c>
      <c r="C28" s="9">
        <v>400000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r3uhEp1Y5PdVHsoOyKNvxWiJ44j/qlU6gTHxsTCIntQQ36XTjxaUbhTbHVwZDMehOnRQm3PVzb3HgjFb6QMPEA==" saltValue="OoYgn00NnwlQtoInNP0gq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2FD12-1EF5-47EA-A87C-8A8B7D61C226}">
  <dimension ref="A1:G51"/>
  <sheetViews>
    <sheetView showGridLines="0" view="pageLayout" zoomScale="80" zoomScaleNormal="100" zoomScalePageLayoutView="8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277</v>
      </c>
      <c r="C9" s="121"/>
      <c r="D9" s="122"/>
      <c r="E9" s="9">
        <v>-2120669</v>
      </c>
      <c r="F9" s="14" t="s">
        <v>3</v>
      </c>
      <c r="G9" s="1"/>
    </row>
    <row r="10" spans="1:7" ht="15" customHeight="1" x14ac:dyDescent="0.25">
      <c r="A10" s="1"/>
      <c r="B10" s="120" t="s">
        <v>143</v>
      </c>
      <c r="C10" s="121"/>
      <c r="D10" s="122"/>
      <c r="E10" s="9">
        <v>2364317</v>
      </c>
      <c r="F10" s="14" t="s">
        <v>3</v>
      </c>
      <c r="G10" s="1"/>
    </row>
    <row r="11" spans="1:7" ht="15" customHeight="1" x14ac:dyDescent="0.25">
      <c r="A11" s="1"/>
      <c r="B11" s="120" t="s">
        <v>278</v>
      </c>
      <c r="C11" s="121"/>
      <c r="D11" s="122"/>
      <c r="E11" s="9">
        <v>-1368510</v>
      </c>
      <c r="F11" s="14" t="s">
        <v>3</v>
      </c>
      <c r="G11" s="1"/>
    </row>
    <row r="12" spans="1:7" x14ac:dyDescent="0.25">
      <c r="A12" s="1"/>
      <c r="B12" s="33"/>
      <c r="C12" s="28"/>
      <c r="D12" s="28"/>
      <c r="E12" s="28"/>
      <c r="F12" s="19"/>
      <c r="G12" s="1"/>
    </row>
    <row r="13" spans="1:7" ht="55.5" customHeight="1" x14ac:dyDescent="0.25">
      <c r="A13" s="1"/>
      <c r="B13" s="114" t="s">
        <v>279</v>
      </c>
      <c r="C13" s="115"/>
      <c r="D13" s="115"/>
      <c r="E13" s="115"/>
      <c r="F13" s="116"/>
      <c r="G13" s="1"/>
    </row>
    <row r="14" spans="1:7" ht="15" customHeight="1" x14ac:dyDescent="0.25">
      <c r="A14" s="1"/>
      <c r="B14" s="1"/>
      <c r="C14" s="1"/>
      <c r="D14" s="1"/>
      <c r="E14" s="1"/>
      <c r="F14" s="1"/>
      <c r="G14" s="1"/>
    </row>
    <row r="15" spans="1:7" x14ac:dyDescent="0.25">
      <c r="A15" s="1"/>
      <c r="B15" s="75" t="s">
        <v>280</v>
      </c>
      <c r="C15" s="76"/>
      <c r="D15" s="76"/>
      <c r="E15" s="76"/>
      <c r="F15" s="77"/>
      <c r="G15" s="1"/>
    </row>
    <row r="16" spans="1:7" x14ac:dyDescent="0.25">
      <c r="A16" s="1"/>
      <c r="B16" s="78" t="s">
        <v>281</v>
      </c>
      <c r="C16" s="79"/>
      <c r="D16" s="80"/>
      <c r="E16" s="9">
        <f>IF(E11&lt;0,E11,0)</f>
        <v>-1368510</v>
      </c>
      <c r="F16" s="14" t="s">
        <v>3</v>
      </c>
      <c r="G16" s="1"/>
    </row>
    <row r="17" spans="1:7" x14ac:dyDescent="0.25">
      <c r="A17" s="1"/>
      <c r="B17" s="78" t="s">
        <v>282</v>
      </c>
      <c r="C17" s="79"/>
      <c r="D17" s="80"/>
      <c r="E17" s="9">
        <f>IF(SUM(E10)&gt;0,SUM(E10),0)</f>
        <v>2364317</v>
      </c>
      <c r="F17" s="14" t="s">
        <v>3</v>
      </c>
      <c r="G17" s="1"/>
    </row>
    <row r="18" spans="1:7" x14ac:dyDescent="0.25">
      <c r="A18" s="1"/>
      <c r="B18" s="82" t="s">
        <v>283</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284</v>
      </c>
      <c r="C21" s="76"/>
      <c r="D21" s="76"/>
      <c r="E21" s="76"/>
      <c r="F21" s="77"/>
      <c r="G21" s="1"/>
    </row>
    <row r="22" spans="1:7" x14ac:dyDescent="0.25">
      <c r="A22" s="1"/>
      <c r="B22" s="78" t="s">
        <v>285</v>
      </c>
      <c r="C22" s="79"/>
      <c r="D22" s="80"/>
      <c r="E22" s="9">
        <v>58896977</v>
      </c>
      <c r="F22" s="14" t="s">
        <v>3</v>
      </c>
      <c r="G22" s="1"/>
    </row>
    <row r="23" spans="1:7" x14ac:dyDescent="0.25">
      <c r="A23" s="1"/>
      <c r="B23" s="78" t="s">
        <v>286</v>
      </c>
      <c r="C23" s="79"/>
      <c r="D23" s="80"/>
      <c r="E23" s="9">
        <v>57135783</v>
      </c>
      <c r="F23" s="14" t="s">
        <v>3</v>
      </c>
      <c r="G23" s="1"/>
    </row>
    <row r="24" spans="1:7" x14ac:dyDescent="0.25">
      <c r="A24" s="1"/>
      <c r="B24" s="78" t="s">
        <v>30</v>
      </c>
      <c r="C24" s="79"/>
      <c r="D24" s="80"/>
      <c r="E24" s="9">
        <v>0</v>
      </c>
      <c r="F24" s="14" t="s">
        <v>3</v>
      </c>
      <c r="G24" s="1"/>
    </row>
    <row r="25" spans="1:7" x14ac:dyDescent="0.25">
      <c r="A25" s="1"/>
      <c r="B25" s="82" t="s">
        <v>287</v>
      </c>
      <c r="C25" s="83"/>
      <c r="D25" s="84"/>
      <c r="E25" s="62">
        <f>E22-E23-E24</f>
        <v>1761194</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288</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XggaZwgV/YkwFoHODaWysM2r37oINNtD8tre03jFj7C9lAIyWTiPXDHZnxFQieHcWMJoHGBF0qowzi0jRXJmIA==" saltValue="ihVXpf2QT+X2aeXGGLko2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ciXMIWkNO8O0itDSY5n+mXChJwOt6nnjtYxVpAwa5l4FVlSTippnMo2GW2ETaMzfPRpNzo+vrNJrttfo6N9ioQ==" saltValue="MjycFGzHie5BbC+3+iKtU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641498</v>
      </c>
      <c r="F14" s="8" t="s">
        <v>3</v>
      </c>
      <c r="G14" s="1"/>
    </row>
    <row r="15" spans="1:7" x14ac:dyDescent="0.25">
      <c r="A15" s="1"/>
      <c r="B15" s="114" t="s">
        <v>231</v>
      </c>
      <c r="C15" s="115"/>
      <c r="D15" s="116"/>
      <c r="E15" s="7">
        <v>400000</v>
      </c>
      <c r="F15" s="8" t="s">
        <v>3</v>
      </c>
      <c r="G15" s="1"/>
    </row>
    <row r="16" spans="1:7" x14ac:dyDescent="0.25">
      <c r="A16" s="1"/>
      <c r="B16" s="135" t="s">
        <v>83</v>
      </c>
      <c r="C16" s="136"/>
      <c r="D16" s="137"/>
      <c r="E16" s="10">
        <f>E15-E14</f>
        <v>-241498</v>
      </c>
      <c r="F16" s="11" t="s">
        <v>3</v>
      </c>
      <c r="G16" s="1"/>
    </row>
    <row r="17" spans="1:7" x14ac:dyDescent="0.25">
      <c r="A17" s="1"/>
      <c r="B17" s="33" t="s">
        <v>232</v>
      </c>
      <c r="C17" s="28"/>
      <c r="D17" s="28"/>
      <c r="E17" s="12">
        <f>E12+E16</f>
        <v>-241498</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5YF1jL/suB0JDl+hArQVnDptzWVig2H7FLehDvV21vUGEB5WT0zu8jSt/MAioVG40tyj0LLoleSLJf9aARQVQ==" saltValue="FbQQrC5BqH+eX4rMqPivf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ivQT5xlXJx49ta5lyifDeayhfSXmEWrPS0nVjg+7Ks1ozJ56v2ICwB/BTEgJl92UANs4zRda3XhLAp5/3UJ6wg==" saltValue="ZGttSMm/PzH8mKOU8MGie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289</v>
      </c>
      <c r="C11" s="21">
        <v>0</v>
      </c>
      <c r="D11" s="14" t="s">
        <v>3</v>
      </c>
      <c r="E11" s="9">
        <v>75350</v>
      </c>
      <c r="F11" s="14" t="s">
        <v>3</v>
      </c>
      <c r="G11" s="1"/>
    </row>
    <row r="12" spans="1:7" x14ac:dyDescent="0.25">
      <c r="A12" s="1"/>
      <c r="B12" s="24" t="s">
        <v>290</v>
      </c>
      <c r="C12" s="21">
        <v>48081</v>
      </c>
      <c r="D12" s="14" t="s">
        <v>3</v>
      </c>
      <c r="E12" s="9">
        <v>208250</v>
      </c>
      <c r="F12" s="14" t="s">
        <v>3</v>
      </c>
      <c r="G12" s="1"/>
    </row>
    <row r="13" spans="1:7" x14ac:dyDescent="0.25">
      <c r="A13" s="1"/>
      <c r="B13" s="24" t="s">
        <v>291</v>
      </c>
      <c r="C13" s="21">
        <v>0</v>
      </c>
      <c r="D13" s="14" t="s">
        <v>3</v>
      </c>
      <c r="E13" s="9">
        <v>95571</v>
      </c>
      <c r="F13" s="14" t="s">
        <v>3</v>
      </c>
      <c r="G13" s="1"/>
    </row>
    <row r="14" spans="1:7" x14ac:dyDescent="0.25">
      <c r="A14" s="1"/>
      <c r="B14" s="24" t="s">
        <v>292</v>
      </c>
      <c r="C14" s="21">
        <v>0</v>
      </c>
      <c r="D14" s="14" t="s">
        <v>3</v>
      </c>
      <c r="E14" s="9">
        <v>183368</v>
      </c>
      <c r="F14" s="14" t="s">
        <v>3</v>
      </c>
      <c r="G14" s="1"/>
    </row>
    <row r="15" spans="1:7" x14ac:dyDescent="0.25">
      <c r="A15" s="1"/>
      <c r="B15" s="24" t="s">
        <v>293</v>
      </c>
      <c r="C15" s="21">
        <v>26242</v>
      </c>
      <c r="D15" s="14" t="s">
        <v>3</v>
      </c>
      <c r="E15" s="9">
        <v>282474</v>
      </c>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74323</v>
      </c>
      <c r="D19" s="13" t="s">
        <v>3</v>
      </c>
      <c r="E19" s="12">
        <f>SUM(E10:E18)</f>
        <v>845013</v>
      </c>
      <c r="F19" s="13" t="s">
        <v>3</v>
      </c>
      <c r="G19" s="1"/>
    </row>
    <row r="20" spans="1:7" x14ac:dyDescent="0.25">
      <c r="A20" s="1"/>
      <c r="B20" s="33" t="s">
        <v>233</v>
      </c>
      <c r="C20" s="12">
        <f>C19*(1+'Fane 15. Nøgletal'!C16)</f>
        <v>80328.2984</v>
      </c>
      <c r="D20" s="13" t="s">
        <v>3</v>
      </c>
      <c r="E20" s="12">
        <f>E19*(1+'Fane 15. Nøgletal'!C16)</f>
        <v>913290.05039999995</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ohj5BFA2QMc5eSSMJ7vsUBkNnNn7WM4ADxwvYa9C9Ov5CrdTHyJCwZ5QgJuQRD5qyqTna7inPb8wD+jDf4M3w==" saltValue="0IDby499I3D/70YvApILU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294</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0Tw3owum1EqfVhJ7uxGOKa/D2J9EJ2BDPIo6C6XMqEpWxq2GRFRPGBSZeE0Du0veWhRHh0uUzfszUON2OJLgA==" saltValue="NLoIu+0tv3QVGtSs7OLyv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ue3ETdbumEBzhnxiUp8/pTyt31Ll9bnPEsfW3JJ2Y0+NwctDTccMvTMUZialQzsq6T7TeIIg/KVZhL7P0GseQ==" saltValue="LWm3+iDvEIJA43pspwLyD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165ie5sqN05/vm+leKJ49/+wi+FPG3s5SAHZ1FJbMk+qPgPTG/PkDYlpful/qmjkUXXu43Ppx475Pa8Rg4tIQ==" saltValue="UAPG2Uk1V4GN57op69Ifk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NRW7im+fE+GkbqmXFkf56fnIt3b55KwsjeRpXZFGRFgmBAoKydTvmVeiL+XcgKAPfgjEr79zcbygL+2XjyQQA==" saltValue="Oy3Ec6lbho0TiMPTnBEeQ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32686768.022374313</v>
      </c>
      <c r="D9" s="8" t="s">
        <v>3</v>
      </c>
      <c r="E9" s="1"/>
    </row>
    <row r="10" spans="1:5" ht="17.25" customHeight="1" x14ac:dyDescent="0.25">
      <c r="A10" s="1"/>
      <c r="B10" s="88" t="s">
        <v>36</v>
      </c>
      <c r="C10" s="7">
        <f>'Fane 11.1. Varige tillæg'!C20</f>
        <v>80328.2984</v>
      </c>
      <c r="D10" s="8" t="s">
        <v>3</v>
      </c>
      <c r="E10" s="1"/>
    </row>
    <row r="11" spans="1:5" ht="17.25" customHeight="1" x14ac:dyDescent="0.25">
      <c r="A11" s="1"/>
      <c r="B11" s="88" t="s">
        <v>37</v>
      </c>
      <c r="C11" s="9">
        <f>'Fane 11.1. Varige tillæg'!E20</f>
        <v>913290.05039999995</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2721375.2187908841</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-155461.68651532408</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36246299.903449871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28256174.441240318</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41">
        <f>'Fane 11.2. Engangstillæg'!C14</f>
        <v>0</v>
      </c>
      <c r="D26" s="8" t="s">
        <v>3</v>
      </c>
      <c r="E26" s="1"/>
    </row>
    <row r="27" spans="1:5" ht="15" customHeight="1" x14ac:dyDescent="0.25">
      <c r="A27" s="1"/>
      <c r="B27" s="88" t="s">
        <v>70</v>
      </c>
      <c r="C27" s="41">
        <f>'Fane 11.2. Engangstillæg'!E14</f>
        <v>0</v>
      </c>
      <c r="D27" s="8" t="s">
        <v>3</v>
      </c>
      <c r="E27" s="1"/>
    </row>
    <row r="28" spans="1:5" ht="15" customHeight="1" x14ac:dyDescent="0.25">
      <c r="A28" s="1"/>
      <c r="B28" s="88" t="s">
        <v>161</v>
      </c>
      <c r="C28" s="41">
        <f>-C26*('Fane 15. Nøgletal'!C33+'Fane 5. Individuelt eff. krav'!G9)</f>
        <v>0</v>
      </c>
      <c r="D28" s="8" t="s">
        <v>3</v>
      </c>
      <c r="E28" s="1"/>
    </row>
    <row r="29" spans="1:5" ht="15" customHeight="1" x14ac:dyDescent="0.25">
      <c r="A29" s="1"/>
      <c r="B29" s="88" t="s">
        <v>162</v>
      </c>
      <c r="C29" s="41">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-241498</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64260976.344690189</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3FO0evcZ5JQ9bwg1ZTdgR95vaJaIyCFPA8mOkkE2/0UX7vBWwc7V0EM5LQIpl3oWLnT4QhXdX+p3vToKbhqkgQ==" saltValue="OWxLYkeONF2UKcCcgsquP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jSbW8mu7ZE+Y9ay9VWyB+tw5IRD3zYx2Pe8QkfWHEbemnpp3vxiWLJqSA3hzbhx7i74zmBEsdyUMsKwY6CcR2w==" saltValue="Yyyxx12pcul3mdqQlmDko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36246299.903449871</v>
      </c>
      <c r="D9" s="8" t="s">
        <v>3</v>
      </c>
      <c r="E9" s="1"/>
    </row>
    <row r="10" spans="1:5" ht="15" customHeight="1" x14ac:dyDescent="0.25">
      <c r="A10" s="1"/>
      <c r="B10" s="26" t="s">
        <v>19</v>
      </c>
      <c r="C10" s="7">
        <f>SUM(C9:C9)*'Fane 15. Nøgletal'!C16</f>
        <v>2928701.0321987495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-164662.530970047</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39010338.404678576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30506953.336092535</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69517291.740771115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roSyu0aIlCADo9pV2jycqUTSFz4+KMb+pIXVi42gCn/wfPqOFdHxWXlUH+UMEC7nLX8AlCdb3XJm6zk4u2t0w==" saltValue="+UtvdyOqbdK9EQGI9S97r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39010338.404678576</v>
      </c>
      <c r="D9" s="8" t="s">
        <v>3</v>
      </c>
      <c r="E9" s="1"/>
    </row>
    <row r="10" spans="1:5" ht="15" customHeight="1" x14ac:dyDescent="0.25">
      <c r="A10" s="1"/>
      <c r="B10" s="26" t="s">
        <v>19</v>
      </c>
      <c r="C10" s="7">
        <f>SUM(C9:C9)*'Fane 15. Nøgletal'!C16</f>
        <v>3152035.3430980286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-174407.91820297827</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41987965.829573624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32939595.165648811</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74927560.995222434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S8MCKbJKsxx09UtKnrU1msCbq5uEK8uQ8jHY8fnLKUdardT/3lmwvtZPUDeeXJwmR7fybHFQeJPpvvJhtxRWQ==" saltValue="fAlVrQP+sDuP8ahPmSlb/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41987965.829573624</v>
      </c>
      <c r="D9" s="8" t="s">
        <v>3</v>
      </c>
      <c r="E9" s="1"/>
      <c r="F9" s="1"/>
    </row>
    <row r="10" spans="1:6" ht="15" customHeight="1" x14ac:dyDescent="0.25">
      <c r="A10" s="1"/>
      <c r="B10" s="26" t="s">
        <v>19</v>
      </c>
      <c r="C10" s="7">
        <f>SUM(C9:C9)*'Fane 15. Nøgletal'!C16</f>
        <v>3392627.6390295485</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-184730.07643390336</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45195863.392169267</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35568794.455033235</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80764657.84720251</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z579f8kGnK/qb5jLRlwEfOajwTb+P9MGnbx2gqmfUo1GxicBpSEJnEHSPe5ORIjLSrdLk/SVlaLkO0OFuY+PVw==" saltValue="7f55HrbiWVJ8FVTH+4lEY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32824144.021109827</v>
      </c>
      <c r="D9" s="8" t="s">
        <v>3</v>
      </c>
      <c r="E9" s="1"/>
    </row>
    <row r="10" spans="1:5" x14ac:dyDescent="0.25">
      <c r="A10" s="1"/>
      <c r="B10" s="88" t="s">
        <v>36</v>
      </c>
      <c r="C10" s="7">
        <v>254684.0724</v>
      </c>
      <c r="D10" s="8" t="s">
        <v>3</v>
      </c>
      <c r="E10" s="1"/>
    </row>
    <row r="11" spans="1:5" x14ac:dyDescent="0.25">
      <c r="A11" s="1"/>
      <c r="B11" s="88" t="s">
        <v>37</v>
      </c>
      <c r="C11" s="9">
        <v>19065.396000000001</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118065.15634470244</v>
      </c>
      <c r="D16" s="8" t="s">
        <v>3</v>
      </c>
      <c r="E16" s="1"/>
    </row>
    <row r="17" spans="1:5" x14ac:dyDescent="0.25">
      <c r="A17" s="1"/>
      <c r="B17" s="88" t="s">
        <v>10</v>
      </c>
      <c r="C17" s="41">
        <v>0</v>
      </c>
      <c r="D17" s="8" t="s">
        <v>3</v>
      </c>
      <c r="E17" s="1"/>
    </row>
    <row r="18" spans="1:5" x14ac:dyDescent="0.25">
      <c r="A18" s="1"/>
      <c r="B18" s="88" t="s">
        <v>23</v>
      </c>
      <c r="C18" s="41">
        <v>-145135.60440594805</v>
      </c>
      <c r="D18" s="8" t="s">
        <v>3</v>
      </c>
      <c r="E18" s="1"/>
    </row>
    <row r="19" spans="1:5" x14ac:dyDescent="0.25">
      <c r="A19" s="1"/>
      <c r="B19" s="88" t="s">
        <v>24</v>
      </c>
      <c r="C19" s="41">
        <v>-384055.01907426992</v>
      </c>
      <c r="D19" s="8" t="s">
        <v>3</v>
      </c>
      <c r="E19" s="47"/>
    </row>
    <row r="20" spans="1:5" x14ac:dyDescent="0.25">
      <c r="A20" s="1"/>
      <c r="B20" s="82" t="s">
        <v>21</v>
      </c>
      <c r="C20" s="10">
        <v>32686768.022374313</v>
      </c>
      <c r="D20" s="11" t="s">
        <v>3</v>
      </c>
      <c r="E20" s="1"/>
    </row>
    <row r="21" spans="1:5" x14ac:dyDescent="0.25">
      <c r="A21" s="1"/>
      <c r="B21" s="33" t="s">
        <v>12</v>
      </c>
      <c r="C21" s="28"/>
      <c r="D21" s="19"/>
      <c r="E21" s="1"/>
    </row>
    <row r="22" spans="1:5" x14ac:dyDescent="0.25">
      <c r="A22" s="1"/>
      <c r="B22" s="31" t="s">
        <v>12</v>
      </c>
      <c r="C22" s="10">
        <v>25952034.511144482</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1772941.9089124801</v>
      </c>
      <c r="D26" s="8" t="s">
        <v>3</v>
      </c>
      <c r="E26" s="1"/>
    </row>
    <row r="27" spans="1:5" x14ac:dyDescent="0.25">
      <c r="A27" s="1"/>
      <c r="B27" s="88" t="s">
        <v>70</v>
      </c>
      <c r="C27" s="69">
        <v>0</v>
      </c>
      <c r="D27" s="8" t="s">
        <v>3</v>
      </c>
      <c r="E27" s="1"/>
    </row>
    <row r="28" spans="1:5" x14ac:dyDescent="0.25">
      <c r="A28" s="1"/>
      <c r="B28" s="88" t="s">
        <v>161</v>
      </c>
      <c r="C28" s="69">
        <v>-35458.8381782496</v>
      </c>
      <c r="D28" s="8" t="s">
        <v>3</v>
      </c>
      <c r="E28" s="1"/>
    </row>
    <row r="29" spans="1:5" x14ac:dyDescent="0.25">
      <c r="A29" s="1"/>
      <c r="B29" s="88" t="s">
        <v>162</v>
      </c>
      <c r="C29" s="69">
        <v>0</v>
      </c>
      <c r="D29" s="8" t="s">
        <v>3</v>
      </c>
      <c r="E29" s="1"/>
    </row>
    <row r="30" spans="1:5" x14ac:dyDescent="0.25">
      <c r="A30" s="1"/>
      <c r="B30" s="70" t="s">
        <v>75</v>
      </c>
      <c r="C30" s="10">
        <v>1737483.0707342306</v>
      </c>
      <c r="D30" s="11" t="s">
        <v>3</v>
      </c>
      <c r="E30" s="1"/>
    </row>
    <row r="31" spans="1:5" x14ac:dyDescent="0.25">
      <c r="A31" s="1"/>
      <c r="B31" s="33" t="s">
        <v>116</v>
      </c>
      <c r="C31" s="28"/>
      <c r="D31" s="19"/>
      <c r="E31" s="1"/>
    </row>
    <row r="32" spans="1:5" x14ac:dyDescent="0.25">
      <c r="A32" s="1"/>
      <c r="B32" s="31" t="s">
        <v>138</v>
      </c>
      <c r="C32" s="10">
        <v>-445115.61793236062</v>
      </c>
      <c r="D32" s="11" t="s">
        <v>3</v>
      </c>
      <c r="E32" s="1"/>
    </row>
    <row r="33" spans="1:5" x14ac:dyDescent="0.25">
      <c r="A33" s="1"/>
      <c r="B33" s="33" t="s">
        <v>266</v>
      </c>
      <c r="C33" s="28"/>
      <c r="D33" s="19"/>
      <c r="E33" s="1"/>
    </row>
    <row r="34" spans="1:5" x14ac:dyDescent="0.25">
      <c r="A34" s="1"/>
      <c r="B34" s="31" t="s">
        <v>266</v>
      </c>
      <c r="C34" s="10">
        <v>-255234</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59675935.98632066</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VAcWk89mDJe9UZuy/6ABRWa+yNXgVR6DOi3CpgKbkz9KY0Zen2bWr8kF2xW2gXE09UWc9ujWTnnR/FSwoJwuhQ==" saltValue="De+k/oBCKe5N09sWJPuRE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6689761.2848035982</v>
      </c>
      <c r="H5" s="14" t="s">
        <v>3</v>
      </c>
      <c r="I5" s="1"/>
    </row>
    <row r="6" spans="1:9" x14ac:dyDescent="0.25">
      <c r="A6" s="1"/>
      <c r="B6" s="114" t="s">
        <v>102</v>
      </c>
      <c r="C6" s="115"/>
      <c r="D6" s="115"/>
      <c r="E6" s="115"/>
      <c r="F6" s="116"/>
      <c r="G6" s="66">
        <v>0</v>
      </c>
      <c r="H6" s="14" t="s">
        <v>3</v>
      </c>
      <c r="I6" s="1"/>
    </row>
    <row r="7" spans="1:9" x14ac:dyDescent="0.25">
      <c r="A7" s="1"/>
      <c r="B7" s="120" t="s">
        <v>39</v>
      </c>
      <c r="C7" s="121"/>
      <c r="D7" s="121"/>
      <c r="E7" s="121"/>
      <c r="F7" s="122"/>
      <c r="G7" s="23">
        <f>SUM(G5:G6)*'Fane 15. Nøgletal'!C33</f>
        <v>133795.22569607195</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6670695.4651419083</v>
      </c>
      <c r="H11" s="14" t="s">
        <v>3</v>
      </c>
      <c r="I11" s="1"/>
    </row>
    <row r="12" spans="1:9" ht="15" customHeight="1" x14ac:dyDescent="0.25">
      <c r="A12" s="1"/>
      <c r="B12" s="120" t="s">
        <v>103</v>
      </c>
      <c r="C12" s="121"/>
      <c r="D12" s="121"/>
      <c r="E12" s="121"/>
      <c r="F12" s="122"/>
      <c r="G12" s="66">
        <v>0</v>
      </c>
      <c r="H12" s="14" t="s">
        <v>3</v>
      </c>
      <c r="I12" s="1"/>
    </row>
    <row r="13" spans="1:9" x14ac:dyDescent="0.25">
      <c r="A13" s="1"/>
      <c r="B13" s="114" t="s">
        <v>100</v>
      </c>
      <c r="C13" s="115"/>
      <c r="D13" s="115"/>
      <c r="E13" s="115"/>
      <c r="F13" s="116"/>
      <c r="G13" s="66">
        <v>0</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133413.90930283818</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6651683.9830662543</v>
      </c>
      <c r="H19" s="14" t="s">
        <v>3</v>
      </c>
      <c r="I19" s="1"/>
    </row>
    <row r="20" spans="1:9" x14ac:dyDescent="0.25">
      <c r="A20" s="1"/>
      <c r="B20" s="123" t="s">
        <v>245</v>
      </c>
      <c r="C20" s="124"/>
      <c r="D20" s="124"/>
      <c r="E20" s="124"/>
      <c r="F20" s="125"/>
      <c r="G20" s="66">
        <v>8164.105890949998</v>
      </c>
      <c r="H20" s="14" t="s">
        <v>3</v>
      </c>
      <c r="I20" s="1"/>
    </row>
    <row r="21" spans="1:9" x14ac:dyDescent="0.25">
      <c r="A21" s="1"/>
      <c r="B21" s="120" t="s">
        <v>43</v>
      </c>
      <c r="C21" s="121"/>
      <c r="D21" s="121"/>
      <c r="E21" s="121"/>
      <c r="F21" s="122"/>
      <c r="G21" s="23">
        <f>SUM(G19:G20)*'Fane 15. Nøgletal'!C33</f>
        <v>133196.9617791441</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6655226.1543834694</v>
      </c>
      <c r="H25" s="14" t="s">
        <v>3</v>
      </c>
      <c r="I25" s="1"/>
    </row>
    <row r="26" spans="1:9" x14ac:dyDescent="0.25">
      <c r="A26" s="1"/>
      <c r="B26" s="123" t="s">
        <v>246</v>
      </c>
      <c r="C26" s="124"/>
      <c r="D26" s="124"/>
      <c r="E26" s="124"/>
      <c r="F26" s="125"/>
      <c r="G26" s="66">
        <v>9699.1433035200007</v>
      </c>
      <c r="H26" s="14" t="s">
        <v>3</v>
      </c>
      <c r="I26" s="1"/>
    </row>
    <row r="27" spans="1:9" x14ac:dyDescent="0.25">
      <c r="A27" s="1"/>
      <c r="B27" s="120" t="s">
        <v>45</v>
      </c>
      <c r="C27" s="121"/>
      <c r="D27" s="121"/>
      <c r="E27" s="121"/>
      <c r="F27" s="122"/>
      <c r="G27" s="23">
        <f>(G25+G26)*'Fane 15. Nøgletal'!C33</f>
        <v>133298.5059537398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6660299.8395303953</v>
      </c>
      <c r="H31" s="14" t="s">
        <v>3</v>
      </c>
      <c r="I31" s="1"/>
    </row>
    <row r="32" spans="1:9" x14ac:dyDescent="0.25">
      <c r="A32" s="1"/>
      <c r="B32" s="120" t="s">
        <v>243</v>
      </c>
      <c r="C32" s="121"/>
      <c r="D32" s="121"/>
      <c r="E32" s="121"/>
      <c r="F32" s="122"/>
      <c r="G32" s="63">
        <v>81151.439969879997</v>
      </c>
      <c r="H32" s="14" t="s">
        <v>3</v>
      </c>
      <c r="I32" s="1"/>
    </row>
    <row r="33" spans="1:9" x14ac:dyDescent="0.25">
      <c r="A33" s="1"/>
      <c r="B33" s="120" t="s">
        <v>54</v>
      </c>
      <c r="C33" s="121"/>
      <c r="D33" s="121"/>
      <c r="E33" s="121"/>
      <c r="F33" s="122"/>
      <c r="G33" s="23">
        <f>(G31+G32)*'Fane 15. Nøgletal'!C33</f>
        <v>134829.02559000551</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6628424.1073481739</v>
      </c>
      <c r="H37" s="14" t="s">
        <v>3</v>
      </c>
      <c r="I37" s="1"/>
    </row>
    <row r="38" spans="1:9" x14ac:dyDescent="0.25">
      <c r="A38" s="1"/>
      <c r="B38" s="120" t="s">
        <v>242</v>
      </c>
      <c r="C38" s="121"/>
      <c r="D38" s="121"/>
      <c r="E38" s="121"/>
      <c r="F38" s="122"/>
      <c r="G38" s="63">
        <v>483849.66971808008</v>
      </c>
      <c r="H38" s="14" t="s">
        <v>3</v>
      </c>
      <c r="I38" s="1"/>
    </row>
    <row r="39" spans="1:9" x14ac:dyDescent="0.25">
      <c r="A39" s="1"/>
      <c r="B39" s="120" t="s">
        <v>128</v>
      </c>
      <c r="C39" s="121"/>
      <c r="D39" s="121"/>
      <c r="E39" s="121"/>
      <c r="F39" s="122"/>
      <c r="G39" s="23">
        <f>(G37+G38)*'Fane 15. Nøgletal'!C33</f>
        <v>142245.47554132508</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6993029.3949199617</v>
      </c>
      <c r="H43" s="14" t="s">
        <v>3</v>
      </c>
      <c r="I43" s="1"/>
    </row>
    <row r="44" spans="1:9" x14ac:dyDescent="0.25">
      <c r="A44" s="1"/>
      <c r="B44" s="126" t="s">
        <v>157</v>
      </c>
      <c r="C44" s="127"/>
      <c r="D44" s="127"/>
      <c r="E44" s="127"/>
      <c r="F44" s="128"/>
      <c r="G44" s="72">
        <v>263750.82537744002</v>
      </c>
      <c r="H44" s="14" t="s">
        <v>3</v>
      </c>
      <c r="I44" s="1"/>
    </row>
    <row r="45" spans="1:9" x14ac:dyDescent="0.25">
      <c r="A45" s="1"/>
      <c r="B45" s="120" t="s">
        <v>129</v>
      </c>
      <c r="C45" s="121"/>
      <c r="D45" s="121"/>
      <c r="E45" s="121"/>
      <c r="F45" s="122"/>
      <c r="G45" s="23">
        <f>SUM(G43:G44)*'Fane 15. Nøgletal'!C33</f>
        <v>145135.60440594805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7686265.5008554831</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86818.824910719995</v>
      </c>
      <c r="H53" s="14" t="s">
        <v>3</v>
      </c>
      <c r="I53" s="1"/>
    </row>
    <row r="54" spans="1:9" x14ac:dyDescent="0.25">
      <c r="A54" s="1"/>
      <c r="B54" s="120" t="s">
        <v>210</v>
      </c>
      <c r="C54" s="121"/>
      <c r="D54" s="121"/>
      <c r="E54" s="121"/>
      <c r="F54" s="122"/>
      <c r="G54" s="23">
        <f>(G52)*'Fane 15. Nøgletal'!C33+(G53)*'Fane 15. Nøgletal'!C33</f>
        <v>155461.68651532408</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8233126.5485023502</v>
      </c>
      <c r="H58" s="14" t="s">
        <v>3</v>
      </c>
      <c r="I58" s="1"/>
    </row>
    <row r="59" spans="1:9" x14ac:dyDescent="0.25">
      <c r="A59" s="1"/>
      <c r="B59" s="78" t="s">
        <v>211</v>
      </c>
      <c r="C59" s="79"/>
      <c r="D59" s="79"/>
      <c r="E59" s="79"/>
      <c r="F59" s="80"/>
      <c r="G59" s="23">
        <f>(G58)*'Fane 15. Nøgletal'!C33</f>
        <v>164662.530970047</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8720395.910148913</v>
      </c>
      <c r="H63" s="14" t="s">
        <v>3</v>
      </c>
      <c r="I63" s="1"/>
    </row>
    <row r="64" spans="1:9" x14ac:dyDescent="0.25">
      <c r="A64" s="1"/>
      <c r="B64" s="78" t="s">
        <v>214</v>
      </c>
      <c r="C64" s="79"/>
      <c r="D64" s="79"/>
      <c r="E64" s="79"/>
      <c r="F64" s="80"/>
      <c r="G64" s="23">
        <f>(G63)*'Fane 15. Nøgletal'!C33</f>
        <v>174407.91820297827</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9236503.8216951676</v>
      </c>
      <c r="H68" s="14" t="s">
        <v>3</v>
      </c>
      <c r="I68" s="1"/>
    </row>
    <row r="69" spans="1:9" x14ac:dyDescent="0.25">
      <c r="A69" s="1"/>
      <c r="B69" s="78" t="s">
        <v>214</v>
      </c>
      <c r="C69" s="79"/>
      <c r="D69" s="79"/>
      <c r="E69" s="79"/>
      <c r="F69" s="80"/>
      <c r="G69" s="23">
        <f>(G68)*'Fane 15. Nøgletal'!C33</f>
        <v>184730.07643390336</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KNSlnY6bh7acO2ffhAlfoekSuStZco7ItPotiqYIi9zqcpuhEEZXX2OHzlu3FB14AMPNtVbpqd+RewxGrkTtDw==" saltValue="XuhoxMzgwpmsUZQVgmd8j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26947545.305338543</v>
      </c>
      <c r="H5" s="14" t="s">
        <v>3</v>
      </c>
      <c r="I5" s="1"/>
    </row>
    <row r="6" spans="1:9" x14ac:dyDescent="0.25">
      <c r="A6" s="1"/>
      <c r="B6" s="120" t="s">
        <v>51</v>
      </c>
      <c r="C6" s="121"/>
      <c r="D6" s="121"/>
      <c r="E6" s="121"/>
      <c r="F6" s="122"/>
      <c r="G6" s="23">
        <f>G5*'Fane 15. Nøgletal'!C21</f>
        <v>245222.66227858074</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27169613.289313514</v>
      </c>
      <c r="H10" s="14" t="s">
        <v>3</v>
      </c>
      <c r="I10" s="1"/>
    </row>
    <row r="11" spans="1:9" x14ac:dyDescent="0.25">
      <c r="A11" s="1"/>
      <c r="B11" s="120" t="s">
        <v>104</v>
      </c>
      <c r="C11" s="121"/>
      <c r="D11" s="121"/>
      <c r="E11" s="121"/>
      <c r="F11" s="122"/>
      <c r="G11" s="63">
        <v>-262715.88209047233</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476252.08410784788</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26893181.616269711</v>
      </c>
      <c r="H17" s="14" t="s">
        <v>3</v>
      </c>
      <c r="I17" s="1"/>
    </row>
    <row r="18" spans="1:9" x14ac:dyDescent="0.25">
      <c r="A18" s="1"/>
      <c r="B18" s="123" t="s">
        <v>248</v>
      </c>
      <c r="C18" s="124"/>
      <c r="D18" s="124"/>
      <c r="E18" s="124"/>
      <c r="F18" s="125"/>
      <c r="G18" s="63">
        <v>19983.704413249994</v>
      </c>
      <c r="H18" s="14" t="s">
        <v>3</v>
      </c>
      <c r="I18" s="1"/>
    </row>
    <row r="19" spans="1:9" x14ac:dyDescent="0.25">
      <c r="A19" s="1"/>
      <c r="B19" s="120" t="s">
        <v>61</v>
      </c>
      <c r="C19" s="121"/>
      <c r="D19" s="121"/>
      <c r="E19" s="121"/>
      <c r="F19" s="122"/>
      <c r="G19" s="23">
        <f>G17*'Fane 15. Nøgletal'!C22+G18*'Fane 15. Nøgletal'!C23</f>
        <v>476183.17283636919</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26957790.696159169</v>
      </c>
      <c r="H23" s="14" t="s">
        <v>3</v>
      </c>
      <c r="I23" s="1"/>
    </row>
    <row r="24" spans="1:9" x14ac:dyDescent="0.25">
      <c r="A24" s="1"/>
      <c r="B24" s="123" t="s">
        <v>249</v>
      </c>
      <c r="C24" s="124"/>
      <c r="D24" s="124"/>
      <c r="E24" s="124"/>
      <c r="F24" s="125"/>
      <c r="G24" s="63">
        <v>153298.03768487999</v>
      </c>
      <c r="H24" s="14" t="s">
        <v>3</v>
      </c>
      <c r="I24" s="1"/>
    </row>
    <row r="25" spans="1:9" x14ac:dyDescent="0.25">
      <c r="A25" s="1"/>
      <c r="B25" s="120" t="s">
        <v>64</v>
      </c>
      <c r="C25" s="121"/>
      <c r="D25" s="121"/>
      <c r="E25" s="121"/>
      <c r="F25" s="122"/>
      <c r="G25" s="23">
        <f>(G23+G24)*'Fane 15. Nøgletal'!C24</f>
        <v>769954.92004117102</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26860054.149934798</v>
      </c>
      <c r="H29" s="14" t="s">
        <v>3</v>
      </c>
      <c r="I29" s="1"/>
    </row>
    <row r="30" spans="1:9" x14ac:dyDescent="0.25">
      <c r="A30" s="1"/>
      <c r="B30" s="120" t="s">
        <v>250</v>
      </c>
      <c r="C30" s="121"/>
      <c r="D30" s="121"/>
      <c r="E30" s="121"/>
      <c r="F30" s="122"/>
      <c r="G30" s="63">
        <v>39993.263969399995</v>
      </c>
      <c r="H30" s="14" t="s">
        <v>3</v>
      </c>
      <c r="I30" s="1"/>
    </row>
    <row r="31" spans="1:9" x14ac:dyDescent="0.25">
      <c r="A31" s="1"/>
      <c r="B31" s="120" t="s">
        <v>67</v>
      </c>
      <c r="C31" s="121"/>
      <c r="D31" s="121"/>
      <c r="E31" s="121"/>
      <c r="F31" s="122"/>
      <c r="G31" s="23">
        <f>G29*'Fane 15. Nøgletal'!C24+G30*'Fane 15. Nøgletal'!C25</f>
        <v>763925.35261730687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26222371.264089137</v>
      </c>
      <c r="H35" s="14" t="s">
        <v>3</v>
      </c>
      <c r="I35" s="1"/>
    </row>
    <row r="36" spans="1:9" x14ac:dyDescent="0.25">
      <c r="A36" s="1"/>
      <c r="B36" s="120" t="s">
        <v>251</v>
      </c>
      <c r="C36" s="121"/>
      <c r="D36" s="121"/>
      <c r="E36" s="121"/>
      <c r="F36" s="122"/>
      <c r="G36" s="63">
        <v>30482.190970980006</v>
      </c>
      <c r="H36" s="14" t="s">
        <v>3</v>
      </c>
      <c r="I36" s="1"/>
    </row>
    <row r="37" spans="1:9" x14ac:dyDescent="0.25">
      <c r="A37" s="1"/>
      <c r="B37" s="120" t="s">
        <v>131</v>
      </c>
      <c r="C37" s="121"/>
      <c r="D37" s="121"/>
      <c r="E37" s="121"/>
      <c r="F37" s="122"/>
      <c r="G37" s="23">
        <f>(G35+G36)*'Fane 15. Nøgletal'!C26</f>
        <v>388542.23113488976</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25949663.450964183</v>
      </c>
      <c r="H41" s="14" t="s">
        <v>3</v>
      </c>
      <c r="I41" s="1"/>
    </row>
    <row r="42" spans="1:9" x14ac:dyDescent="0.25">
      <c r="A42" s="1"/>
      <c r="B42" s="40" t="s">
        <v>156</v>
      </c>
      <c r="C42" s="79"/>
      <c r="D42" s="79"/>
      <c r="E42" s="79"/>
      <c r="F42" s="80"/>
      <c r="G42" s="23">
        <v>19744.124097600001</v>
      </c>
      <c r="H42" s="14" t="s">
        <v>3</v>
      </c>
      <c r="I42" s="1"/>
    </row>
    <row r="43" spans="1:9" x14ac:dyDescent="0.25">
      <c r="A43" s="1"/>
      <c r="B43" s="120" t="s">
        <v>132</v>
      </c>
      <c r="C43" s="121"/>
      <c r="D43" s="121"/>
      <c r="E43" s="121"/>
      <c r="F43" s="122"/>
      <c r="G43" s="23">
        <f>(G41)*'Fane 15. Nøgletal'!C26+G42*'Fane 15. Nøgletal'!C27</f>
        <v>384055.01907426992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27652649.042511307</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987083.88647231995</v>
      </c>
      <c r="H54" s="14" t="s">
        <v>3</v>
      </c>
      <c r="I54" s="1"/>
    </row>
    <row r="55" spans="1:9" x14ac:dyDescent="0.25">
      <c r="A55" s="1"/>
      <c r="B55" s="120" t="s">
        <v>218</v>
      </c>
      <c r="C55" s="121"/>
      <c r="D55" s="121"/>
      <c r="E55" s="121"/>
      <c r="F55" s="122"/>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30953823.349645503</v>
      </c>
      <c r="H59" s="14" t="s">
        <v>3</v>
      </c>
      <c r="I59" s="1"/>
    </row>
    <row r="60" spans="1:9" x14ac:dyDescent="0.25">
      <c r="A60" s="1"/>
      <c r="B60" s="120" t="s">
        <v>220</v>
      </c>
      <c r="C60" s="121"/>
      <c r="D60" s="121"/>
      <c r="E60" s="121"/>
      <c r="F60" s="122"/>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33454892.276296858</v>
      </c>
      <c r="H64" s="14" t="s">
        <v>3</v>
      </c>
      <c r="I64" s="1"/>
    </row>
    <row r="65" spans="1:9" x14ac:dyDescent="0.25">
      <c r="A65" s="1"/>
      <c r="B65" s="120" t="s">
        <v>222</v>
      </c>
      <c r="C65" s="121"/>
      <c r="D65" s="121"/>
      <c r="E65" s="121"/>
      <c r="F65" s="122"/>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36158047.572221644</v>
      </c>
      <c r="H69" s="14" t="s">
        <v>3</v>
      </c>
      <c r="I69" s="1"/>
    </row>
    <row r="70" spans="1:9" x14ac:dyDescent="0.25">
      <c r="A70" s="1"/>
      <c r="B70" s="120" t="s">
        <v>222</v>
      </c>
      <c r="C70" s="121"/>
      <c r="D70" s="121"/>
      <c r="E70" s="121"/>
      <c r="F70" s="122"/>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QG+b7TvGNJFj9dEXnoHgy7JVKgVLPv2AdEtbRIZOUo7sfpPtf/YetFKTTd2OBnZbFlMszwNgzmFTgHawY2hIEg==" saltValue="ceX20Pj9i9GLpwUkXkySVQ=="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R8X5PaLW9aHsYOAJoo3iJheCyWy9SCFrOCzyfe5DmKGvOLQAj3YmfGK0UyY3H9Ew6iDGvI9wXfSpyAiaSUfmQw==" saltValue="H21Oi3zcHvE8rFWLB10WY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2023-11-29T17:42:13Z</dcterms:modified>
</cp:coreProperties>
</file>