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esthimmerlands Vand AS (V208)\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1" i="7"/>
  <c r="F10" i="9" l="1"/>
  <c r="F11" i="9" s="1"/>
  <c r="E12" i="12"/>
  <c r="C12" i="12"/>
  <c r="E12" i="2" l="1"/>
  <c r="E11" i="11"/>
  <c r="C11" i="11"/>
  <c r="C10" i="10" l="1"/>
  <c r="C12"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<sst xmlns="http://schemas.openxmlformats.org/spreadsheetml/2006/main" count="318" uniqueCount="151">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</sst>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0898437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8" t="s">
        <v>4</v>
      </c>
      <c r="E6" s="88"/>
      <c r="F6" s="88"/>
      <c r="G6" s="88"/>
      <c r="H6" s="3"/>
      <c r="I6" s="1"/>
    </row>
    <row r="7" spans="1:9" ht="15" customHeight="1" x14ac:dyDescent="0.35">
      <c r="A7" s="1"/>
      <c r="B7" s="1"/>
      <c r="C7" s="3"/>
      <c r="D7" s="88"/>
      <c r="E7" s="88"/>
      <c r="F7" s="88"/>
      <c r="G7" s="88"/>
      <c r="H7" s="3"/>
      <c r="I7" s="1"/>
    </row>
    <row r="8" spans="1:9" ht="15.5" x14ac:dyDescent="0.35">
      <c r="A8" s="1"/>
      <c r="B8" s="1"/>
      <c r="C8" s="4"/>
      <c r="D8" s="90" t="s">
        <v>106</v>
      </c>
      <c r="E8" s="90"/>
      <c r="F8" s="90"/>
      <c r="G8" s="90"/>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9" t="s">
        <v>5</v>
      </c>
      <c r="E11" s="89"/>
      <c r="F11" s="89"/>
      <c r="G11" s="89"/>
      <c r="H11" s="5"/>
      <c r="I11" s="1"/>
    </row>
    <row r="12" spans="1:9" x14ac:dyDescent="0.35">
      <c r="A12" s="1"/>
      <c r="B12" s="1"/>
      <c r="C12" s="1"/>
      <c r="D12" s="1"/>
      <c r="E12" s="1"/>
      <c r="F12" s="1"/>
      <c r="G12" s="1"/>
      <c r="H12" s="1"/>
      <c r="I12" s="1"/>
    </row>
    <row r="13" spans="1:9" x14ac:dyDescent="0.35">
      <c r="A13" s="1"/>
      <c r="B13" s="1"/>
      <c r="C13" s="6" t="s">
        <v>6</v>
      </c>
      <c r="D13" s="85" t="s">
        <v>79</v>
      </c>
      <c r="E13" s="86"/>
      <c r="F13" s="86"/>
      <c r="G13" s="87"/>
      <c r="H13" s="1"/>
      <c r="I13" s="1"/>
    </row>
    <row r="14" spans="1:9" x14ac:dyDescent="0.35">
      <c r="A14" s="1"/>
      <c r="B14" s="1"/>
      <c r="C14" s="6" t="s">
        <v>14</v>
      </c>
      <c r="D14" s="85" t="s">
        <v>111</v>
      </c>
      <c r="E14" s="86"/>
      <c r="F14" s="86"/>
      <c r="G14" s="87"/>
      <c r="H14" s="1"/>
      <c r="I14" s="1"/>
    </row>
    <row r="15" spans="1:9" x14ac:dyDescent="0.35">
      <c r="A15" s="1"/>
      <c r="B15" s="1"/>
      <c r="C15" s="6" t="s">
        <v>28</v>
      </c>
      <c r="D15" s="85" t="s">
        <v>64</v>
      </c>
      <c r="E15" s="86"/>
      <c r="F15" s="86"/>
      <c r="G15" s="87"/>
      <c r="H15" s="1"/>
      <c r="I15" s="1"/>
    </row>
    <row r="16" spans="1:9" x14ac:dyDescent="0.35">
      <c r="A16" s="1"/>
      <c r="B16" s="1"/>
      <c r="C16" s="6" t="s">
        <v>29</v>
      </c>
      <c r="D16" s="85" t="s">
        <v>80</v>
      </c>
      <c r="E16" s="86"/>
      <c r="F16" s="86"/>
      <c r="G16" s="87"/>
      <c r="H16" s="1"/>
      <c r="I16" s="1"/>
    </row>
    <row r="17" spans="1:9" x14ac:dyDescent="0.35">
      <c r="A17" s="1"/>
      <c r="B17" s="1"/>
      <c r="C17" s="6" t="s">
        <v>49</v>
      </c>
      <c r="D17" s="85" t="s">
        <v>81</v>
      </c>
      <c r="E17" s="86"/>
      <c r="F17" s="86"/>
      <c r="G17" s="87"/>
      <c r="H17" s="1"/>
      <c r="I17" s="1"/>
    </row>
    <row r="18" spans="1:9" x14ac:dyDescent="0.35">
      <c r="A18" s="1"/>
      <c r="B18" s="1"/>
      <c r="C18" s="6" t="s">
        <v>7</v>
      </c>
      <c r="D18" s="82" t="s">
        <v>11</v>
      </c>
      <c r="E18" s="83"/>
      <c r="F18" s="83"/>
      <c r="G18" s="84"/>
      <c r="H18" s="1"/>
      <c r="I18" s="1"/>
    </row>
    <row r="19" spans="1:9" x14ac:dyDescent="0.35">
      <c r="A19" s="1"/>
      <c r="B19" s="1"/>
      <c r="C19" s="6" t="s">
        <v>8</v>
      </c>
      <c r="D19" s="76" t="s">
        <v>82</v>
      </c>
      <c r="E19" s="77"/>
      <c r="F19" s="77"/>
      <c r="G19" s="78"/>
      <c r="H19" s="1"/>
      <c r="I19" s="1"/>
    </row>
    <row r="20" spans="1:9" x14ac:dyDescent="0.35">
      <c r="A20" s="1"/>
      <c r="B20" s="1"/>
      <c r="C20" s="6" t="s">
        <v>46</v>
      </c>
      <c r="D20" s="76" t="s">
        <v>114</v>
      </c>
      <c r="E20" s="77"/>
      <c r="F20" s="77"/>
      <c r="G20" s="78"/>
      <c r="H20" s="1"/>
      <c r="I20" s="1"/>
    </row>
    <row r="21" spans="1:9" x14ac:dyDescent="0.35">
      <c r="A21" s="1"/>
      <c r="B21" s="1"/>
      <c r="C21" s="6" t="s">
        <v>149</v>
      </c>
      <c r="D21" s="76" t="s">
        <v>109</v>
      </c>
      <c r="E21" s="77"/>
      <c r="F21" s="77"/>
      <c r="G21" s="78"/>
      <c r="H21" s="1"/>
      <c r="I21" s="1"/>
    </row>
    <row r="22" spans="1:9" x14ac:dyDescent="0.35">
      <c r="A22" s="1"/>
      <c r="B22" s="1"/>
      <c r="C22" s="6" t="s">
        <v>121</v>
      </c>
      <c r="D22" s="76" t="s">
        <v>35</v>
      </c>
      <c r="E22" s="77"/>
      <c r="F22" s="77"/>
      <c r="G22" s="78"/>
      <c r="H22" s="1"/>
      <c r="I22" s="1"/>
    </row>
    <row r="23" spans="1:9" x14ac:dyDescent="0.35">
      <c r="A23" s="1"/>
      <c r="B23" s="1"/>
      <c r="C23" s="6" t="s">
        <v>122</v>
      </c>
      <c r="D23" s="76" t="s">
        <v>36</v>
      </c>
      <c r="E23" s="77"/>
      <c r="F23" s="77"/>
      <c r="G23" s="78"/>
      <c r="H23" s="1"/>
      <c r="I23" s="1"/>
    </row>
    <row r="24" spans="1:9" x14ac:dyDescent="0.35">
      <c r="A24" s="1"/>
      <c r="B24" s="1"/>
      <c r="C24" s="6" t="s">
        <v>9</v>
      </c>
      <c r="D24" s="76" t="s">
        <v>53</v>
      </c>
      <c r="E24" s="77"/>
      <c r="F24" s="77"/>
      <c r="G24" s="78"/>
      <c r="H24" s="1"/>
      <c r="I24" s="1"/>
    </row>
    <row r="25" spans="1:9" x14ac:dyDescent="0.35">
      <c r="A25" s="1"/>
      <c r="B25" s="1"/>
      <c r="C25" s="6" t="s">
        <v>41</v>
      </c>
      <c r="D25" s="76" t="s">
        <v>30</v>
      </c>
      <c r="E25" s="77"/>
      <c r="F25" s="77"/>
      <c r="G25" s="78"/>
      <c r="H25" s="1"/>
      <c r="I25" s="1"/>
    </row>
    <row r="26" spans="1:9" x14ac:dyDescent="0.35">
      <c r="A26" s="1"/>
      <c r="B26" s="1"/>
      <c r="C26" s="6" t="s">
        <v>123</v>
      </c>
      <c r="D26" s="79" t="s">
        <v>47</v>
      </c>
      <c r="E26" s="80"/>
      <c r="F26" s="80"/>
      <c r="G26" s="8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64" t="s">
        <v>135</v>
      </c>
      <c r="C10" s="30">
        <v>0</v>
      </c>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GrRXDVcLzi0zfhJ3nhEPTWtylRoFjj32MSK2SxWIvP9vWfjBBsXPkSf2TnTaW8RUFNEXgLjLbHahuWMb7/+wgQ==" saltValue="AvK21I++BVxDoBH4ZtCS5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0" t="s">
        <v>15</v>
      </c>
      <c r="C9" s="60" t="s">
        <v>10</v>
      </c>
      <c r="D9" s="61"/>
      <c r="E9" s="60" t="s">
        <v>24</v>
      </c>
      <c r="F9" s="73"/>
      <c r="G9" s="1"/>
    </row>
    <row r="10" spans="1:7" x14ac:dyDescent="0.35">
      <c r="A10" s="1"/>
      <c r="B10" s="20" t="s">
        <v>136</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4" t="s">
        <v>67</v>
      </c>
      <c r="C12" s="10">
        <f>SUM(C10:C11)</f>
        <v>0</v>
      </c>
      <c r="D12" s="11" t="s">
        <v>3</v>
      </c>
      <c r="E12" s="10">
        <f>SUM(E10:E11)</f>
        <v>0</v>
      </c>
      <c r="F12" s="11" t="s">
        <v>3</v>
      </c>
      <c r="G12" s="1"/>
    </row>
    <row r="13" spans="1:7" x14ac:dyDescent="0.35">
      <c r="A13" s="1"/>
      <c r="B13" s="74" t="s">
        <v>99</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cjVpYuv0Iq3ZFBmXjt1gLkW6EkN6v+qvsj93b9Vqo9l2gLN9prVZyJQ6MzqbogXMw1/T3jgzrQzK1naA8Crplw==" saltValue="KJZEnJCNYVgfs4SRXLk/h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0" t="s">
        <v>15</v>
      </c>
      <c r="C8" s="60" t="s">
        <v>10</v>
      </c>
      <c r="D8" s="61"/>
      <c r="E8" s="60" t="s">
        <v>24</v>
      </c>
      <c r="F8" s="73"/>
      <c r="G8" s="1"/>
    </row>
    <row r="9" spans="1:7" x14ac:dyDescent="0.35">
      <c r="A9" s="1"/>
      <c r="B9" s="20" t="s">
        <v>137</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138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139</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3" t="s">
        <v>120</v>
      </c>
      <c r="C3" s="93"/>
      <c r="D3" s="1"/>
    </row>
    <row r="4" spans="1:4" ht="25.5" customHeight="1" x14ac:dyDescent="0.35">
      <c r="A4" s="1"/>
      <c r="B4" s="93"/>
      <c r="C4" s="93"/>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12</v>
      </c>
      <c r="C8" s="55"/>
      <c r="D8" s="55"/>
      <c r="E8" s="55"/>
      <c r="F8" s="55"/>
      <c r="G8" s="1"/>
    </row>
    <row r="9" spans="1:7" x14ac:dyDescent="0.35">
      <c r="A9" s="1"/>
      <c r="B9" s="63" t="s">
        <v>55</v>
      </c>
      <c r="C9" s="63"/>
      <c r="D9" s="63"/>
      <c r="E9" s="7">
        <f>'Fane 3. Omkostninger i ØR2022'!E16</f>
        <v>1803939.4793792313</v>
      </c>
      <c r="F9" s="63" t="s">
        <v>3</v>
      </c>
      <c r="G9" s="1"/>
    </row>
    <row r="10" spans="1:7" ht="17.149999999999999" customHeight="1" x14ac:dyDescent="0.35">
      <c r="A10" s="1"/>
      <c r="B10" s="24" t="s">
        <v>50</v>
      </c>
      <c r="C10" s="63"/>
      <c r="D10" s="63"/>
      <c r="E10" s="7">
        <f>'Fane 8.1. Varige tillæg'!C13+'Fane 8.1. Varige tillæg'!E13</f>
        <v>0</v>
      </c>
      <c r="F10" s="63" t="s">
        <v>3</v>
      </c>
      <c r="G10" s="1"/>
    </row>
    <row r="11" spans="1:7" ht="17.149999999999999" customHeight="1" x14ac:dyDescent="0.35">
      <c r="A11" s="1"/>
      <c r="B11" s="24" t="s">
        <v>52</v>
      </c>
      <c r="C11" s="63"/>
      <c r="D11" s="63"/>
      <c r="E11" s="8">
        <f>-('Fane 10. Bortfald'!C13+'Fane 10. Bortfald'!E13)</f>
        <v>0</v>
      </c>
      <c r="F11" s="63" t="s">
        <v>3</v>
      </c>
      <c r="G11" s="1"/>
    </row>
    <row r="12" spans="1:7" ht="17.149999999999999" customHeight="1" x14ac:dyDescent="0.35">
      <c r="A12" s="1"/>
      <c r="B12" s="24" t="s">
        <v>54</v>
      </c>
      <c r="C12" s="63"/>
      <c r="D12" s="63"/>
      <c r="E12" s="8">
        <f>'Fane 9. Tilknyttet virksomhed'!C12+'Fane 9. Tilknyttet virksomhed'!E12</f>
        <v>0</v>
      </c>
      <c r="F12" s="63" t="s">
        <v>3</v>
      </c>
      <c r="G12" s="1"/>
    </row>
    <row r="13" spans="1:7" ht="17.149999999999999" customHeight="1" x14ac:dyDescent="0.35">
      <c r="A13" s="1"/>
      <c r="B13" s="24" t="s">
        <v>17</v>
      </c>
      <c r="C13" s="63"/>
      <c r="D13" s="63"/>
      <c r="E13" s="8">
        <f>SUM(E9:E12)*'Fane 11. Nøgletal'!C15</f>
        <v>64220.245465900633</v>
      </c>
      <c r="F13" s="63" t="s">
        <v>3</v>
      </c>
      <c r="G13" s="1"/>
    </row>
    <row r="14" spans="1:7" ht="17.149999999999999" customHeight="1" x14ac:dyDescent="0.35">
      <c r="A14" s="1"/>
      <c r="B14" s="24" t="s">
        <v>44</v>
      </c>
      <c r="C14" s="63"/>
      <c r="D14" s="63"/>
      <c r="E14" s="8">
        <f>-SUM(E9,E10:E13)*'Fane 11. Nøgletal'!C20</f>
        <v>-31758.715322367243</v>
      </c>
      <c r="F14" s="63" t="s">
        <v>3</v>
      </c>
      <c r="G14" s="1"/>
    </row>
    <row r="15" spans="1:7" ht="15" customHeight="1" x14ac:dyDescent="0.35">
      <c r="A15" s="1"/>
      <c r="B15" s="68" t="s">
        <v>19</v>
      </c>
      <c r="C15" s="29"/>
      <c r="D15" s="29"/>
      <c r="E15" s="9">
        <f>SUM(E9,E10:E14)</f>
        <v>1836401.0095227647</v>
      </c>
      <c r="F15" s="56" t="s">
        <v>3</v>
      </c>
      <c r="G15" s="1"/>
    </row>
    <row r="16" spans="1:7" ht="15" customHeight="1" x14ac:dyDescent="0.35">
      <c r="A16" s="1"/>
      <c r="B16" s="55" t="s">
        <v>11</v>
      </c>
      <c r="C16" s="55"/>
      <c r="D16" s="55"/>
      <c r="E16" s="55"/>
      <c r="F16" s="55"/>
      <c r="G16" s="1"/>
    </row>
    <row r="17" spans="1:7" ht="15" customHeight="1" x14ac:dyDescent="0.35">
      <c r="A17" s="1"/>
      <c r="B17" s="56" t="s">
        <v>11</v>
      </c>
      <c r="C17" s="56"/>
      <c r="D17" s="56"/>
      <c r="E17" s="9">
        <f>'Fane 4. Ikke-påvirkelige omk.'!C12</f>
        <v>392970.27264912002</v>
      </c>
      <c r="F17" s="56" t="s">
        <v>3</v>
      </c>
      <c r="G17" s="1"/>
    </row>
    <row r="18" spans="1:7" ht="15" customHeight="1" x14ac:dyDescent="0.35">
      <c r="A18" s="1"/>
      <c r="B18" s="55" t="s">
        <v>36</v>
      </c>
      <c r="C18" s="55"/>
      <c r="D18" s="55"/>
      <c r="E18" s="55"/>
      <c r="F18" s="55"/>
      <c r="G18" s="1"/>
    </row>
    <row r="19" spans="1:7" ht="15" customHeight="1" x14ac:dyDescent="0.35">
      <c r="A19" s="1"/>
      <c r="B19" s="24" t="s">
        <v>33</v>
      </c>
      <c r="C19" s="63"/>
      <c r="D19" s="63"/>
      <c r="E19" s="8">
        <f>'Fane 8.2. Engangstillæg'!C11</f>
        <v>0</v>
      </c>
      <c r="F19" s="63" t="s">
        <v>3</v>
      </c>
      <c r="G19" s="1"/>
    </row>
    <row r="20" spans="1:7" x14ac:dyDescent="0.35">
      <c r="A20" s="1"/>
      <c r="B20" s="24" t="s">
        <v>34</v>
      </c>
      <c r="C20" s="63"/>
      <c r="D20" s="63"/>
      <c r="E20" s="8">
        <f>'Fane 8.2. Engangstillæg'!E11</f>
        <v>0</v>
      </c>
      <c r="F20" s="63" t="s">
        <v>3</v>
      </c>
      <c r="G20" s="1"/>
    </row>
    <row r="21" spans="1:7" x14ac:dyDescent="0.35">
      <c r="A21" s="1"/>
      <c r="B21" s="24" t="s">
        <v>107</v>
      </c>
      <c r="C21" s="63"/>
      <c r="D21" s="63"/>
      <c r="E21" s="8">
        <f>-SUM(E19:E20)*'Fane 11. Nøgletal'!C20</f>
        <v>0</v>
      </c>
      <c r="F21" s="63" t="s">
        <v>3</v>
      </c>
      <c r="G21" s="1"/>
    </row>
    <row r="22" spans="1:7" ht="15" customHeight="1" x14ac:dyDescent="0.35">
      <c r="A22" s="1"/>
      <c r="B22" s="68" t="s">
        <v>37</v>
      </c>
      <c r="C22" s="29"/>
      <c r="D22" s="29"/>
      <c r="E22" s="9">
        <f>SUM(E19:E21)</f>
        <v>0</v>
      </c>
      <c r="F22" s="56" t="s">
        <v>3</v>
      </c>
      <c r="G22" s="1"/>
    </row>
    <row r="23" spans="1:7" x14ac:dyDescent="0.35">
      <c r="A23" s="1"/>
      <c r="B23" s="55" t="s">
        <v>62</v>
      </c>
      <c r="C23" s="55"/>
      <c r="D23" s="55"/>
      <c r="E23" s="55"/>
      <c r="F23" s="55"/>
      <c r="G23" s="1"/>
    </row>
    <row r="24" spans="1:7" x14ac:dyDescent="0.35">
      <c r="A24" s="1"/>
      <c r="B24" s="68" t="s">
        <v>63</v>
      </c>
      <c r="C24" s="32"/>
      <c r="D24" s="32"/>
      <c r="E24" s="9">
        <f>'Fane 5. Kontrol af ØR2021'!E30</f>
        <v>0</v>
      </c>
      <c r="F24" s="56" t="s">
        <v>3</v>
      </c>
      <c r="G24" s="1"/>
    </row>
    <row r="25" spans="1:7" x14ac:dyDescent="0.35">
      <c r="A25" s="1"/>
      <c r="B25" s="55" t="s">
        <v>76</v>
      </c>
      <c r="C25" s="55"/>
      <c r="D25" s="55"/>
      <c r="E25" s="55"/>
      <c r="F25" s="55"/>
      <c r="G25" s="1"/>
    </row>
    <row r="26" spans="1:7" x14ac:dyDescent="0.35">
      <c r="A26" s="1"/>
      <c r="B26" s="56" t="s">
        <v>77</v>
      </c>
      <c r="C26" s="56"/>
      <c r="D26" s="56"/>
      <c r="E26" s="9">
        <f>'Fane 6. Skattesagen'!G12</f>
        <v>0</v>
      </c>
      <c r="F26" s="56" t="s">
        <v>3</v>
      </c>
      <c r="G26" s="1"/>
    </row>
    <row r="27" spans="1:7" x14ac:dyDescent="0.35">
      <c r="A27" s="1"/>
      <c r="B27" s="55" t="s">
        <v>39</v>
      </c>
      <c r="C27" s="55"/>
      <c r="D27" s="55"/>
      <c r="E27" s="10">
        <f>SUM(E15:E17:E22:E24:E26)</f>
        <v>2229371.2821718846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SUOesMn4DiFJD998NQyGgrWlZPkipGcyBAIJZOmqXXlyraymR4mB6Tr+tP8CUIKBFZFUFbaOIRYJiUib6cZIJw==" saltValue="9G34iJSoyoXuGibxa73SR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56</v>
      </c>
      <c r="C8" s="63"/>
      <c r="D8" s="63"/>
      <c r="E8" s="7">
        <f>'Fane 2.1. Økonomisk ramme 2023'!E15</f>
        <v>1836401.0095227647</v>
      </c>
      <c r="F8" s="63" t="s">
        <v>3</v>
      </c>
      <c r="G8" s="1"/>
    </row>
    <row r="9" spans="1:7" ht="15" customHeight="1" x14ac:dyDescent="0.35">
      <c r="A9" s="1"/>
      <c r="B9" s="54" t="s">
        <v>17</v>
      </c>
      <c r="C9" s="63"/>
      <c r="D9" s="63"/>
      <c r="E9" s="8">
        <f>SUM(E8:E8)*'Fane 11. Nøgletal'!C15</f>
        <v>65375.875939010424</v>
      </c>
      <c r="F9" s="63" t="s">
        <v>3</v>
      </c>
      <c r="G9" s="1"/>
    </row>
    <row r="10" spans="1:7" ht="15" customHeight="1" x14ac:dyDescent="0.35">
      <c r="A10" s="1"/>
      <c r="B10" s="54" t="s">
        <v>44</v>
      </c>
      <c r="C10" s="63"/>
      <c r="D10" s="63"/>
      <c r="E10" s="8">
        <f>-SUM(E8:E9)*'Fane 11. Nøgletal'!C20</f>
        <v>-32330.207052850179</v>
      </c>
      <c r="F10" s="63" t="s">
        <v>3</v>
      </c>
      <c r="G10" s="1"/>
    </row>
    <row r="11" spans="1:7" ht="15" customHeight="1" x14ac:dyDescent="0.35">
      <c r="A11" s="1"/>
      <c r="B11" s="29" t="s">
        <v>19</v>
      </c>
      <c r="C11" s="29"/>
      <c r="D11" s="29"/>
      <c r="E11" s="9">
        <f>SUM(E8:E10)</f>
        <v>1869446.678408925</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omk.'!C12*(1+'Fane 11. Nøgletal'!C15)</f>
        <v>406960.01435542869</v>
      </c>
      <c r="F13" s="56" t="s">
        <v>3</v>
      </c>
      <c r="G13" s="1"/>
    </row>
    <row r="14" spans="1:7" x14ac:dyDescent="0.35">
      <c r="A14" s="1"/>
      <c r="B14" s="55" t="s">
        <v>62</v>
      </c>
      <c r="C14" s="55"/>
      <c r="D14" s="55"/>
      <c r="E14" s="55"/>
      <c r="F14" s="55"/>
      <c r="G14" s="1"/>
    </row>
    <row r="15" spans="1:7" x14ac:dyDescent="0.35">
      <c r="A15" s="1"/>
      <c r="B15" s="56" t="s">
        <v>78</v>
      </c>
      <c r="C15" s="33"/>
      <c r="D15" s="33"/>
      <c r="E15" s="9">
        <f>'Fane 5. Kontrol af ØR2021'!E30</f>
        <v>0</v>
      </c>
      <c r="F15" s="56" t="s">
        <v>3</v>
      </c>
      <c r="G15" s="1"/>
    </row>
    <row r="16" spans="1:7" x14ac:dyDescent="0.35">
      <c r="A16" s="1"/>
      <c r="B16" s="55" t="s">
        <v>76</v>
      </c>
      <c r="C16" s="55"/>
      <c r="D16" s="55"/>
      <c r="E16" s="55"/>
      <c r="F16" s="55"/>
      <c r="G16" s="1"/>
    </row>
    <row r="17" spans="1:7" x14ac:dyDescent="0.35">
      <c r="A17" s="1"/>
      <c r="B17" s="56" t="s">
        <v>77</v>
      </c>
      <c r="C17" s="56"/>
      <c r="D17" s="56"/>
      <c r="E17" s="9">
        <f>'Fane 6. Skattesagen'!G13</f>
        <v>0</v>
      </c>
      <c r="F17" s="56" t="s">
        <v>3</v>
      </c>
      <c r="G17" s="1"/>
    </row>
    <row r="18" spans="1:7" x14ac:dyDescent="0.35">
      <c r="A18" s="1"/>
      <c r="B18" s="55" t="s">
        <v>57</v>
      </c>
      <c r="C18" s="55"/>
      <c r="D18" s="55"/>
      <c r="E18" s="10">
        <f>SUM(E11,E13,E15,E17)</f>
        <v>2276406.6927643535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Szva28uMZ/0Vfs1qSW+uroKxf+yne4CP40pWCz6o954j6UFHnic7h7/Rsc5LNYw0j00x142hpu6BQu2sta6vSw==" saltValue="NnDVgs6eMDr00BpWPxNA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65</v>
      </c>
      <c r="C8" s="63"/>
      <c r="D8" s="63"/>
      <c r="E8" s="7">
        <f>'Fane 2.2. Økonomisk ramme 2024'!E11</f>
        <v>1869446.678408925</v>
      </c>
      <c r="F8" s="63" t="s">
        <v>3</v>
      </c>
      <c r="G8" s="1"/>
    </row>
    <row r="9" spans="1:7" ht="15" customHeight="1" x14ac:dyDescent="0.35">
      <c r="A9" s="1"/>
      <c r="B9" s="54" t="s">
        <v>17</v>
      </c>
      <c r="C9" s="63"/>
      <c r="D9" s="63"/>
      <c r="E9" s="8">
        <f>SUM(E8:E8)*'Fane 11. Nøgletal'!C15</f>
        <v>66552.301751357722</v>
      </c>
      <c r="F9" s="63" t="s">
        <v>3</v>
      </c>
      <c r="G9" s="1"/>
    </row>
    <row r="10" spans="1:7" ht="15" customHeight="1" x14ac:dyDescent="0.35">
      <c r="A10" s="1"/>
      <c r="B10" s="54" t="s">
        <v>44</v>
      </c>
      <c r="C10" s="63"/>
      <c r="D10" s="63"/>
      <c r="E10" s="8">
        <f>-SUM(E8:E9)*'Fane 11. Nøgletal'!C20</f>
        <v>-32911.982662724811</v>
      </c>
      <c r="F10" s="63" t="s">
        <v>3</v>
      </c>
      <c r="G10" s="1"/>
    </row>
    <row r="11" spans="1:7" x14ac:dyDescent="0.35">
      <c r="A11" s="1"/>
      <c r="B11" s="29" t="s">
        <v>19</v>
      </c>
      <c r="C11" s="29"/>
      <c r="D11" s="29"/>
      <c r="E11" s="9">
        <f>SUM(E8:E10)</f>
        <v>1903086.9974975579</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omk.'!C12*(1+'Fane 11. Nøgletal'!C15)^2</f>
        <v>421447.79086648201</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Skattesagen'!G14</f>
        <v>0</v>
      </c>
      <c r="F17" s="56" t="s">
        <v>3</v>
      </c>
      <c r="G17" s="1"/>
    </row>
    <row r="18" spans="1:7" x14ac:dyDescent="0.35">
      <c r="A18" s="1"/>
      <c r="B18" s="55" t="s">
        <v>66</v>
      </c>
      <c r="C18" s="55"/>
      <c r="D18" s="55"/>
      <c r="E18" s="10">
        <f>SUM(E11,E13,E15,E17)</f>
        <v>2324534.7883640397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Rkhw0dl3l5puZppqKSb3vRQhEJC3kd+xO+MSqFM9LvC5T/9b9fV1n9D0NqPP6X1l4F/3bWR0U6TUHLviWsv5yA==" saltValue="X/V4CF0M0ydDvWtib80dZ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87</v>
      </c>
      <c r="C8" s="63"/>
      <c r="D8" s="63"/>
      <c r="E8" s="7">
        <f>'Fane 2.3. Økonomisk ramme 2025'!E11</f>
        <v>1903086.9974975579</v>
      </c>
      <c r="F8" s="63" t="s">
        <v>3</v>
      </c>
      <c r="G8" s="1"/>
    </row>
    <row r="9" spans="1:7" ht="15" customHeight="1" x14ac:dyDescent="0.35">
      <c r="A9" s="1"/>
      <c r="B9" s="54" t="s">
        <v>17</v>
      </c>
      <c r="C9" s="63"/>
      <c r="D9" s="63"/>
      <c r="E9" s="8">
        <f>SUM(E8:E8)*'Fane 11. Nøgletal'!C15</f>
        <v>67749.897110913065</v>
      </c>
      <c r="F9" s="63" t="s">
        <v>3</v>
      </c>
      <c r="G9" s="1"/>
    </row>
    <row r="10" spans="1:7" ht="15" customHeight="1" x14ac:dyDescent="0.35">
      <c r="A10" s="1"/>
      <c r="B10" s="54" t="s">
        <v>44</v>
      </c>
      <c r="C10" s="63"/>
      <c r="D10" s="63"/>
      <c r="E10" s="8">
        <f>-SUM(E8:E9)*'Fane 11. Nøgletal'!C20</f>
        <v>-33504.227208344011</v>
      </c>
      <c r="F10" s="63" t="s">
        <v>3</v>
      </c>
      <c r="G10" s="1"/>
    </row>
    <row r="11" spans="1:7" x14ac:dyDescent="0.35">
      <c r="A11" s="1"/>
      <c r="B11" s="29" t="s">
        <v>19</v>
      </c>
      <c r="C11" s="29"/>
      <c r="D11" s="29"/>
      <c r="E11" s="9">
        <f>SUM(E8:E10)</f>
        <v>1937332.667400127</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omk.'!C12*(1+'Fane 11. Nøgletal'!C15)^3</f>
        <v>436451.3322213288</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Skattesagen'!G15</f>
        <v>0</v>
      </c>
      <c r="F17" s="56" t="s">
        <v>3</v>
      </c>
      <c r="G17" s="1"/>
    </row>
    <row r="18" spans="1:7" x14ac:dyDescent="0.35">
      <c r="A18" s="1"/>
      <c r="B18" s="55" t="s">
        <v>88</v>
      </c>
      <c r="C18" s="55"/>
      <c r="D18" s="55"/>
      <c r="E18" s="10">
        <f>SUM(E11,E13,E15,E17)</f>
        <v>2373783.999621456</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rJVNf5RgT1zqXUHU4T8BxHvs2hEcKm3xT4MYF+jjuuV9hEbtjYoTrLKrTfRNSePgmUwXA/7usTB8+08sbTQbJA==" saltValue="qGfhMvUaTA+RiqBYtd62C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89</v>
      </c>
      <c r="C3" s="93"/>
      <c r="D3" s="93"/>
      <c r="E3" s="93"/>
      <c r="F3" s="93"/>
      <c r="G3" s="1"/>
    </row>
    <row r="4" spans="1:7" ht="29.2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90</v>
      </c>
      <c r="C8" s="55"/>
      <c r="D8" s="55"/>
      <c r="E8" s="55"/>
      <c r="F8" s="55"/>
      <c r="G8" s="1"/>
    </row>
    <row r="9" spans="1:7" x14ac:dyDescent="0.35">
      <c r="A9" s="1"/>
      <c r="B9" s="94" t="s">
        <v>22</v>
      </c>
      <c r="C9" s="94"/>
      <c r="D9" s="94"/>
      <c r="E9" s="7">
        <v>1813017.9856405277</v>
      </c>
      <c r="F9" s="63" t="s">
        <v>3</v>
      </c>
      <c r="G9" s="1"/>
    </row>
    <row r="10" spans="1:7" x14ac:dyDescent="0.35">
      <c r="A10" s="1"/>
      <c r="B10" s="96" t="s">
        <v>104</v>
      </c>
      <c r="C10" s="97"/>
      <c r="D10" s="98"/>
      <c r="E10" s="7">
        <v>0</v>
      </c>
      <c r="F10" s="63" t="s">
        <v>3</v>
      </c>
      <c r="G10" s="1"/>
    </row>
    <row r="11" spans="1:7" x14ac:dyDescent="0.35">
      <c r="A11" s="1"/>
      <c r="B11" s="95" t="s">
        <v>50</v>
      </c>
      <c r="C11" s="95"/>
      <c r="D11" s="95"/>
      <c r="E11" s="7">
        <v>0</v>
      </c>
      <c r="F11" s="63" t="s">
        <v>3</v>
      </c>
      <c r="G11" s="1"/>
    </row>
    <row r="12" spans="1:7" x14ac:dyDescent="0.35">
      <c r="A12" s="1"/>
      <c r="B12" s="95" t="s">
        <v>54</v>
      </c>
      <c r="C12" s="95"/>
      <c r="D12" s="95"/>
      <c r="E12" s="7">
        <v>0</v>
      </c>
      <c r="F12" s="63" t="s">
        <v>3</v>
      </c>
      <c r="G12" s="1"/>
    </row>
    <row r="13" spans="1:7" x14ac:dyDescent="0.35">
      <c r="A13" s="1"/>
      <c r="B13" s="95" t="s">
        <v>51</v>
      </c>
      <c r="C13" s="95"/>
      <c r="D13" s="95"/>
      <c r="E13" s="8">
        <v>0</v>
      </c>
      <c r="F13" s="63" t="s">
        <v>3</v>
      </c>
      <c r="G13" s="1"/>
    </row>
    <row r="14" spans="1:7" x14ac:dyDescent="0.35">
      <c r="A14" s="1"/>
      <c r="B14" s="95" t="s">
        <v>17</v>
      </c>
      <c r="C14" s="95"/>
      <c r="D14" s="95"/>
      <c r="E14" s="8">
        <f>E9*'Fane 11. Nøgletal'!C13+SUM(E11:E13)*'Fane 11. Nøgletal'!C14</f>
        <v>22118.819424814439</v>
      </c>
      <c r="F14" s="63" t="s">
        <v>3</v>
      </c>
      <c r="G14" s="1"/>
    </row>
    <row r="15" spans="1:7" x14ac:dyDescent="0.35">
      <c r="A15" s="1"/>
      <c r="B15" s="95" t="s">
        <v>44</v>
      </c>
      <c r="C15" s="95"/>
      <c r="D15" s="95"/>
      <c r="E15" s="8">
        <f>-SUM(E9:E14)*'Fane 11. Nøgletal'!C20</f>
        <v>-31197.32568611082</v>
      </c>
      <c r="F15" s="63" t="s">
        <v>3</v>
      </c>
      <c r="G15" s="1"/>
    </row>
    <row r="16" spans="1:7" x14ac:dyDescent="0.35">
      <c r="A16" s="1"/>
      <c r="B16" s="100" t="s">
        <v>19</v>
      </c>
      <c r="C16" s="100"/>
      <c r="D16" s="100"/>
      <c r="E16" s="34">
        <f>SUM(E9:E15)</f>
        <v>1803939.4793792313</v>
      </c>
      <c r="F16" s="35" t="s">
        <v>3</v>
      </c>
      <c r="G16" s="1"/>
    </row>
    <row r="17" spans="1:7" x14ac:dyDescent="0.35">
      <c r="A17" s="1"/>
      <c r="B17" s="101" t="s">
        <v>11</v>
      </c>
      <c r="C17" s="101"/>
      <c r="D17" s="101"/>
      <c r="E17" s="55"/>
      <c r="F17" s="55"/>
      <c r="G17" s="1"/>
    </row>
    <row r="18" spans="1:7" x14ac:dyDescent="0.35">
      <c r="A18" s="1"/>
      <c r="B18" s="102" t="s">
        <v>11</v>
      </c>
      <c r="C18" s="102"/>
      <c r="D18" s="102"/>
      <c r="E18" s="9">
        <v>341662.86167291005</v>
      </c>
      <c r="F18" s="56" t="s">
        <v>3</v>
      </c>
      <c r="G18" s="1"/>
    </row>
    <row r="19" spans="1:7" ht="15.4" customHeight="1" x14ac:dyDescent="0.35">
      <c r="A19" s="1"/>
      <c r="B19" s="55" t="s">
        <v>36</v>
      </c>
      <c r="C19" s="55"/>
      <c r="D19" s="55"/>
      <c r="E19" s="55"/>
      <c r="F19" s="55"/>
      <c r="G19" s="1"/>
    </row>
    <row r="20" spans="1:7" ht="15.75" customHeight="1" x14ac:dyDescent="0.35">
      <c r="A20" s="1"/>
      <c r="B20" s="103" t="s">
        <v>33</v>
      </c>
      <c r="C20" s="104"/>
      <c r="D20" s="105"/>
      <c r="E20" s="28">
        <v>0</v>
      </c>
      <c r="F20" s="27" t="s">
        <v>3</v>
      </c>
      <c r="G20" s="1"/>
    </row>
    <row r="21" spans="1:7" x14ac:dyDescent="0.35">
      <c r="A21" s="1"/>
      <c r="B21" s="103" t="s">
        <v>34</v>
      </c>
      <c r="C21" s="104"/>
      <c r="D21" s="105"/>
      <c r="E21" s="51">
        <v>0</v>
      </c>
      <c r="F21" s="27" t="s">
        <v>3</v>
      </c>
      <c r="G21" s="1"/>
    </row>
    <row r="22" spans="1:7" x14ac:dyDescent="0.35">
      <c r="A22" s="1"/>
      <c r="B22" s="106" t="s">
        <v>37</v>
      </c>
      <c r="C22" s="107"/>
      <c r="D22" s="108"/>
      <c r="E22" s="9">
        <f>SUM(E20:E21)</f>
        <v>0</v>
      </c>
      <c r="F22" s="9" t="s">
        <v>3</v>
      </c>
      <c r="G22" s="1"/>
    </row>
    <row r="23" spans="1:7" ht="15.75" customHeight="1" x14ac:dyDescent="0.35">
      <c r="A23" s="1"/>
      <c r="B23" s="55" t="s">
        <v>62</v>
      </c>
      <c r="C23" s="55"/>
      <c r="D23" s="55"/>
      <c r="E23" s="55"/>
      <c r="F23" s="55"/>
      <c r="G23" s="1"/>
    </row>
    <row r="24" spans="1:7" x14ac:dyDescent="0.35">
      <c r="A24" s="1"/>
      <c r="B24" s="68" t="s">
        <v>27</v>
      </c>
      <c r="C24" s="29"/>
      <c r="D24" s="29"/>
      <c r="E24" s="9">
        <v>-223499.3778945196</v>
      </c>
      <c r="F24" s="56" t="s">
        <v>3</v>
      </c>
      <c r="G24" s="1"/>
    </row>
    <row r="25" spans="1:7" x14ac:dyDescent="0.35">
      <c r="A25" s="1"/>
      <c r="B25" s="68" t="s">
        <v>63</v>
      </c>
      <c r="C25" s="29"/>
      <c r="D25" s="29"/>
      <c r="E25" s="9">
        <v>0</v>
      </c>
      <c r="F25" s="56" t="s">
        <v>3</v>
      </c>
      <c r="G25" s="1"/>
    </row>
    <row r="26" spans="1:7" x14ac:dyDescent="0.35">
      <c r="A26" s="1"/>
      <c r="B26" s="55" t="s">
        <v>76</v>
      </c>
      <c r="C26" s="55"/>
      <c r="D26" s="55"/>
      <c r="E26" s="55"/>
      <c r="F26" s="55"/>
      <c r="G26" s="1"/>
    </row>
    <row r="27" spans="1:7" x14ac:dyDescent="0.35">
      <c r="A27" s="1"/>
      <c r="B27" s="109" t="s">
        <v>77</v>
      </c>
      <c r="C27" s="110"/>
      <c r="D27" s="111"/>
      <c r="E27" s="9">
        <f>'Fane 6. Skattesagen'!G11</f>
        <v>0</v>
      </c>
      <c r="F27" s="56" t="s">
        <v>3</v>
      </c>
      <c r="G27" s="1"/>
    </row>
    <row r="28" spans="1:7" ht="15" customHeight="1" x14ac:dyDescent="0.35">
      <c r="A28" s="1"/>
      <c r="B28" s="36" t="s">
        <v>148</v>
      </c>
      <c r="C28" s="36"/>
      <c r="D28" s="36"/>
      <c r="E28" s="37">
        <f>E16+E18+E22+E24+E25+E27</f>
        <v>1922102.9631576219</v>
      </c>
      <c r="F28" s="38" t="s">
        <v>3</v>
      </c>
      <c r="G28" s="1"/>
    </row>
    <row r="29" spans="1:7" ht="27" customHeight="1" x14ac:dyDescent="0.35">
      <c r="A29" s="1"/>
      <c r="B29" s="99" t="s">
        <v>91</v>
      </c>
      <c r="C29" s="99"/>
      <c r="D29" s="99"/>
      <c r="E29" s="99"/>
      <c r="F29" s="99"/>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6" t="s">
        <v>110</v>
      </c>
      <c r="D9" s="56"/>
      <c r="E9" s="1"/>
      <c r="F9" s="1"/>
    </row>
    <row r="10" spans="1:6" x14ac:dyDescent="0.35">
      <c r="A10" s="1"/>
      <c r="B10" s="23" t="s">
        <v>128</v>
      </c>
      <c r="C10" s="8">
        <v>366417</v>
      </c>
      <c r="D10" s="12" t="s">
        <v>3</v>
      </c>
      <c r="E10" s="1"/>
      <c r="F10" s="1"/>
    </row>
    <row r="11" spans="1:6" x14ac:dyDescent="0.35">
      <c r="A11" s="1"/>
      <c r="B11" s="74" t="s">
        <v>93</v>
      </c>
      <c r="C11" s="10">
        <f>SUM(C10:C10)</f>
        <v>366417</v>
      </c>
      <c r="D11" s="11" t="s">
        <v>3</v>
      </c>
      <c r="E11" s="1"/>
      <c r="F11" s="1"/>
    </row>
    <row r="12" spans="1:6" x14ac:dyDescent="0.35">
      <c r="A12" s="1"/>
      <c r="B12" s="74" t="s">
        <v>94</v>
      </c>
      <c r="C12" s="10">
        <f>C11*(1+'Fane 11. Nøgletal'!C15)^2</f>
        <v>392970.27264912002</v>
      </c>
      <c r="D12" s="11" t="s">
        <v>3</v>
      </c>
      <c r="E12" s="1"/>
      <c r="F12" s="1"/>
    </row>
    <row r="13" spans="1:6" x14ac:dyDescent="0.35">
      <c r="A13" s="1"/>
      <c r="B13" s="14"/>
      <c r="C13" s="13"/>
      <c r="D13" s="13"/>
      <c r="E13" s="1"/>
      <c r="F13" s="1"/>
    </row>
    <row r="14" spans="1:6" x14ac:dyDescent="0.35">
      <c r="A14" s="1"/>
      <c r="B14" s="14"/>
      <c r="C14" s="13"/>
      <c r="D14" s="13"/>
      <c r="E14" s="1"/>
      <c r="F14" s="1"/>
    </row>
    <row r="15" spans="1:6" x14ac:dyDescent="0.35">
      <c r="A15" s="1"/>
      <c r="B15" s="1"/>
      <c r="C15" s="1"/>
      <c r="D15" s="1"/>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sheetData>
  <sheetProtection algorithmName="SHA-512" hashValue="FhaJq6zptOey8mtxGwJEPshAv4KUFq7NVJxxXFjwn5GhwbURIY5B6JTtTF8WoKspYgGmWnSDATPtXfY5iAQCGQ==" saltValue="w0dTOvYE7UKuu2NSolh/f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3" t="s">
        <v>150</v>
      </c>
      <c r="C3" s="93"/>
      <c r="D3" s="93"/>
      <c r="E3" s="93"/>
      <c r="F3" s="93"/>
      <c r="G3" s="1"/>
    </row>
    <row r="4" spans="1:7" ht="15" customHeight="1" x14ac:dyDescent="0.35">
      <c r="A4" s="1"/>
      <c r="B4" s="93"/>
      <c r="C4" s="93"/>
      <c r="D4" s="93"/>
      <c r="E4" s="93"/>
      <c r="F4" s="93"/>
      <c r="G4" s="1"/>
    </row>
    <row r="5" spans="1:7" ht="15" customHeight="1" x14ac:dyDescent="0.35">
      <c r="A5" s="1"/>
      <c r="B5" s="62"/>
      <c r="C5" s="62"/>
      <c r="D5" s="62"/>
      <c r="E5" s="62"/>
      <c r="F5" s="62"/>
      <c r="G5" s="1"/>
    </row>
    <row r="6" spans="1:7" ht="15" customHeight="1" x14ac:dyDescent="0.35">
      <c r="A6" s="1"/>
      <c r="B6" s="62"/>
      <c r="C6" s="62"/>
      <c r="D6" s="62"/>
      <c r="E6" s="62"/>
      <c r="F6" s="62"/>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518920.7857294078</v>
      </c>
      <c r="F9" s="12" t="s">
        <v>3</v>
      </c>
      <c r="G9" s="1"/>
    </row>
    <row r="10" spans="1:7" x14ac:dyDescent="0.35">
      <c r="A10" s="1"/>
      <c r="B10" s="119" t="s">
        <v>129</v>
      </c>
      <c r="C10" s="120"/>
      <c r="D10" s="121"/>
      <c r="E10" s="8">
        <v>518920.7857294078</v>
      </c>
      <c r="F10" s="12" t="s">
        <v>3</v>
      </c>
      <c r="G10" s="1"/>
    </row>
    <row r="11" spans="1:7" x14ac:dyDescent="0.35">
      <c r="A11" s="1"/>
      <c r="B11" s="74"/>
      <c r="C11" s="22"/>
      <c r="D11" s="22"/>
      <c r="E11" s="22"/>
      <c r="F11" s="75"/>
      <c r="G11" s="1"/>
    </row>
    <row r="12" spans="1:7" ht="68.25" customHeight="1" x14ac:dyDescent="0.35">
      <c r="A12" s="1"/>
      <c r="B12" s="125" t="s">
        <v>130</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v>0</v>
      </c>
      <c r="F15" s="12" t="s">
        <v>3</v>
      </c>
      <c r="G15" s="1"/>
    </row>
    <row r="16" spans="1:7" x14ac:dyDescent="0.35">
      <c r="A16" s="1"/>
      <c r="B16" s="119" t="s">
        <v>131</v>
      </c>
      <c r="C16" s="120"/>
      <c r="D16" s="121"/>
      <c r="E16" s="8">
        <v>0</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1908050.8421020082</v>
      </c>
      <c r="F21" s="12" t="s">
        <v>3</v>
      </c>
      <c r="G21" s="1"/>
    </row>
    <row r="22" spans="1:7" x14ac:dyDescent="0.35">
      <c r="A22" s="1"/>
      <c r="B22" s="69" t="s">
        <v>132</v>
      </c>
      <c r="C22" s="70"/>
      <c r="D22" s="71"/>
      <c r="E22" s="8">
        <v>1482354</v>
      </c>
      <c r="F22" s="12" t="s">
        <v>3</v>
      </c>
      <c r="G22" s="1"/>
    </row>
    <row r="23" spans="1:7" x14ac:dyDescent="0.35">
      <c r="A23" s="1"/>
      <c r="B23" s="69" t="s">
        <v>26</v>
      </c>
      <c r="C23" s="70"/>
      <c r="D23" s="71"/>
      <c r="E23" s="8">
        <v>0</v>
      </c>
      <c r="F23" s="12" t="s">
        <v>3</v>
      </c>
      <c r="G23" s="1"/>
    </row>
    <row r="24" spans="1:7" x14ac:dyDescent="0.35">
      <c r="A24" s="1"/>
      <c r="B24" s="57" t="s">
        <v>133</v>
      </c>
      <c r="C24" s="58"/>
      <c r="D24" s="59"/>
      <c r="E24" s="52">
        <f>E21-(E22-E23)</f>
        <v>425696.84210200817</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134</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0</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Hs6rjXNOwFbZhqshttL5ox3hEtlDrDLaR/JnQWYulN8ZMwUG2PfbhfInGpBThCCKAM/EQDBHrDc4rUeMnhozBw==" saltValue="zlhDYAm9uyi5q8RpviPSO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127</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9" t="s">
        <v>125</v>
      </c>
      <c r="C9" s="110"/>
      <c r="D9" s="110"/>
      <c r="E9" s="110"/>
      <c r="F9" s="110"/>
      <c r="G9" s="110"/>
      <c r="H9" s="111"/>
      <c r="I9" s="1"/>
    </row>
    <row r="10" spans="1:9" x14ac:dyDescent="0.35">
      <c r="A10" s="1"/>
      <c r="B10" s="96" t="s">
        <v>140</v>
      </c>
      <c r="C10" s="97"/>
      <c r="D10" s="97"/>
      <c r="E10" s="97"/>
      <c r="F10" s="98"/>
      <c r="G10" s="53">
        <v>0</v>
      </c>
      <c r="H10" s="8" t="s">
        <v>3</v>
      </c>
      <c r="I10" s="1"/>
    </row>
    <row r="11" spans="1:9" x14ac:dyDescent="0.35">
      <c r="A11" s="1"/>
      <c r="B11" s="96" t="s">
        <v>141</v>
      </c>
      <c r="C11" s="97"/>
      <c r="D11" s="97"/>
      <c r="E11" s="97"/>
      <c r="F11" s="98"/>
      <c r="G11" s="53">
        <v>0</v>
      </c>
      <c r="H11" s="8" t="s">
        <v>3</v>
      </c>
      <c r="I11" s="1"/>
    </row>
    <row r="12" spans="1:9" x14ac:dyDescent="0.35">
      <c r="A12" s="1"/>
      <c r="B12" s="96" t="s">
        <v>142</v>
      </c>
      <c r="C12" s="97"/>
      <c r="D12" s="97"/>
      <c r="E12" s="97"/>
      <c r="F12" s="98"/>
      <c r="G12" s="8">
        <v>0</v>
      </c>
      <c r="H12" s="8" t="s">
        <v>3</v>
      </c>
      <c r="I12" s="1"/>
    </row>
    <row r="13" spans="1:9" x14ac:dyDescent="0.35">
      <c r="A13" s="1"/>
      <c r="B13" s="96" t="s">
        <v>143</v>
      </c>
      <c r="C13" s="97"/>
      <c r="D13" s="97"/>
      <c r="E13" s="97"/>
      <c r="F13" s="98"/>
      <c r="G13" s="8">
        <v>0</v>
      </c>
      <c r="H13" s="8" t="s">
        <v>3</v>
      </c>
      <c r="I13" s="1"/>
    </row>
    <row r="14" spans="1:9" x14ac:dyDescent="0.35">
      <c r="A14" s="1"/>
      <c r="B14" s="96" t="s">
        <v>144</v>
      </c>
      <c r="C14" s="97"/>
      <c r="D14" s="97"/>
      <c r="E14" s="97"/>
      <c r="F14" s="98"/>
      <c r="G14" s="8">
        <v>0</v>
      </c>
      <c r="H14" s="8" t="s">
        <v>3</v>
      </c>
      <c r="I14" s="1"/>
    </row>
    <row r="15" spans="1:9" x14ac:dyDescent="0.35">
      <c r="A15" s="1"/>
      <c r="B15" s="96" t="s">
        <v>145</v>
      </c>
      <c r="C15" s="97"/>
      <c r="D15" s="97"/>
      <c r="E15" s="97"/>
      <c r="F15" s="98"/>
      <c r="G15" s="8">
        <v>0</v>
      </c>
      <c r="H15" s="8" t="s">
        <v>3</v>
      </c>
      <c r="I15" s="1"/>
    </row>
    <row r="16" spans="1:9" x14ac:dyDescent="0.35">
      <c r="A16" s="1"/>
      <c r="B16" s="96" t="s">
        <v>146</v>
      </c>
      <c r="C16" s="97"/>
      <c r="D16" s="97"/>
      <c r="E16" s="97"/>
      <c r="F16" s="98"/>
      <c r="G16" s="8">
        <v>0</v>
      </c>
      <c r="H16" s="8" t="s">
        <v>3</v>
      </c>
      <c r="I16" s="1"/>
    </row>
    <row r="17" spans="1:9" x14ac:dyDescent="0.35">
      <c r="A17" s="1"/>
      <c r="B17" s="96" t="s">
        <v>147</v>
      </c>
      <c r="C17" s="97"/>
      <c r="D17" s="97"/>
      <c r="E17" s="97"/>
      <c r="F17" s="98"/>
      <c r="G17" s="8">
        <v>0</v>
      </c>
      <c r="H17" s="8" t="s">
        <v>3</v>
      </c>
      <c r="I17" s="1"/>
    </row>
    <row r="18" spans="1:9" x14ac:dyDescent="0.35">
      <c r="A18" s="1"/>
      <c r="B18" s="112" t="s">
        <v>126</v>
      </c>
      <c r="C18" s="113"/>
      <c r="D18" s="113"/>
      <c r="E18" s="113"/>
      <c r="F18" s="114"/>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pXvJrt1C715KASplptWk/V5ZdVB0m3B/cAyYWQ87PuKXoGI4Gszun5EhdmhKXJehnTlYtkj73BdQ4vOmVcJzlQ==" saltValue="P75i9CaTbkhKMcxPteZb0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2022-08-11T18:55:12Z</dcterms:modified>
</cp:coreProperties>
</file>