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andforsyningen Østlolland a.m.b.a. (V201)\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24" i="8" l="1"/>
  <c r="E28" i="8" s="1"/>
  <c r="E30" i="8" s="1"/>
  <c r="E24" i="2" l="1"/>
  <c r="E15" i="3"/>
  <c r="C11" i="12"/>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<sst xmlns="http://schemas.openxmlformats.org/spreadsheetml/2006/main" count="322" uniqueCount="153">
  <si>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</si>
  <si>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</si>
  <si>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</si>
  <si>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</si>
  <si>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</si>
  <si>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</si>
  <si>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</si>
  <si>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</si>
  <si>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</si>
  <si>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</si>
  <si>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</si>
  <si>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</si>
  <si>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</si>
  <si>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</si>
  <si>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</si>
  <si>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</si>
  <si>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</si>
  <si>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</si>
  <si>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</si>
  <si>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</si>
  <si>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</si>
  <si>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</si>
  <si>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</si>
  <si>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</si>
  <si>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</si>
  <si>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</si>
  <si>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</si>
  <si>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</si>
  <si>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</si>
  <si>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</si>
  <si>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</si>
  <si>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</si>
  <si>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</si>
  <si>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</si>
  <si>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</si>
  <si>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</si>
  <si>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</si>
  <si>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</si>
  <si>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</si>
  <si>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</si>
  <si>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</si>
  <si>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</si>
  <si>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</si>
  <si>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</si>
  <si>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</si>
  <si>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</si>
  <si>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</si>
  <si>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</si>
  <si>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</si>
  <si>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</si>
  <si>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</si>
  <si>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</si>
  <si>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</si>
  <si>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</si>
  <si>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</si>
  <si>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</si>
  <si>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</si>
  <si>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</si>
  <si>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</si>
  <si>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</si>
  <si>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</si>
  <si>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</si>
  <si>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</si>
  <si>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</si>
  <si>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</si>
  <si>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</si>
  <si>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</si>
  <si>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</si>
  <si>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</si>
  <si>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</si>
  <si>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</si>
  <si>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</si>
  <si>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</si>
  <si>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</si>
  <si>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</si>
  <si>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</si>
  <si>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</si>
  <si>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</si>
  <si>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</si>
  <si>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</si>
  <si>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</si>
  <si>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</si>
  <si>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</si>
  <si>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</si>
  <si>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</si>
  <si>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</si>
  <si>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</si>
  <si>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</si>
  <si>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</si>
  <si>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</si>
  <si>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</si>
  <si>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</si>
  <si>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</si>
  <si>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</si>
  <si>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</si>
  <si>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</si>
  <si>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</si>
  <si>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</si>
  <si>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</si>
  <si>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</si>
  <si>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</si>
  <si>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</si>
  <si>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</si>
  <si>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</si>
  <si>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</si>
  <si>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</si>
  <si>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</si>
  <si>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</si>
  <si>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</si>
  <si>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</si>
  <si>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</si>
  <si>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</si>
  <si>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</si>
  <si>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</si>
  <si>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</si>
  <si>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</si>
  <si>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</si>
  <si>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</si>
  <si>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</si>
  <si>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</si>
  <si>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</si>
  <si>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</si>
  <si>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</si>
  <si>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</si>
  <si>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</si>
  <si>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</si>
  <si>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</si>
  <si>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</si>
  <si>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</si>
  <si>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Erstatninger</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</si>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</sst>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7" fillId="3" borderId="1"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6" t="s">
        <v>4</v>
      </c>
      <c r="E6" s="76"/>
      <c r="F6" s="76"/>
      <c r="G6" s="76"/>
      <c r="H6" s="3"/>
      <c r="I6" s="1"/>
    </row>
    <row r="7" spans="1:9" ht="15" customHeight="1" x14ac:dyDescent="0.25">
      <c r="A7" s="1"/>
      <c r="B7" s="1"/>
      <c r="C7" s="3"/>
      <c r="D7" s="76"/>
      <c r="E7" s="76"/>
      <c r="F7" s="76"/>
      <c r="G7" s="76"/>
      <c r="H7" s="3"/>
      <c r="I7" s="1"/>
    </row>
    <row r="8" spans="1:9" ht="15.75" x14ac:dyDescent="0.25">
      <c r="A8" s="1"/>
      <c r="B8" s="1"/>
      <c r="C8" s="4"/>
      <c r="D8" s="81" t="s">
        <v>105</v>
      </c>
      <c r="E8" s="81"/>
      <c r="F8" s="81"/>
      <c r="G8" s="81"/>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0" t="s">
        <v>5</v>
      </c>
      <c r="E11" s="80"/>
      <c r="F11" s="80"/>
      <c r="G11" s="80"/>
      <c r="H11" s="5"/>
      <c r="I11" s="1"/>
    </row>
    <row r="12" spans="1:9" x14ac:dyDescent="0.25">
      <c r="A12" s="1"/>
      <c r="B12" s="1"/>
      <c r="C12" s="1"/>
      <c r="D12" s="1"/>
      <c r="E12" s="1"/>
      <c r="F12" s="1"/>
      <c r="G12" s="1"/>
      <c r="H12" s="1"/>
      <c r="I12" s="1"/>
    </row>
    <row r="13" spans="1:9" x14ac:dyDescent="0.25">
      <c r="A13" s="1"/>
      <c r="B13" s="1"/>
      <c r="C13" s="6" t="s">
        <v>6</v>
      </c>
      <c r="D13" s="73" t="s">
        <v>78</v>
      </c>
      <c r="E13" s="74"/>
      <c r="F13" s="74"/>
      <c r="G13" s="75"/>
      <c r="H13" s="1"/>
      <c r="I13" s="1"/>
    </row>
    <row r="14" spans="1:9" x14ac:dyDescent="0.25">
      <c r="A14" s="1"/>
      <c r="B14" s="1"/>
      <c r="C14" s="6" t="s">
        <v>14</v>
      </c>
      <c r="D14" s="73" t="s">
        <v>110</v>
      </c>
      <c r="E14" s="74"/>
      <c r="F14" s="74"/>
      <c r="G14" s="75"/>
      <c r="H14" s="1"/>
      <c r="I14" s="1"/>
    </row>
    <row r="15" spans="1:9" x14ac:dyDescent="0.25">
      <c r="A15" s="1"/>
      <c r="B15" s="1"/>
      <c r="C15" s="6" t="s">
        <v>28</v>
      </c>
      <c r="D15" s="73" t="s">
        <v>64</v>
      </c>
      <c r="E15" s="74"/>
      <c r="F15" s="74"/>
      <c r="G15" s="75"/>
      <c r="H15" s="1"/>
      <c r="I15" s="1"/>
    </row>
    <row r="16" spans="1:9" x14ac:dyDescent="0.25">
      <c r="A16" s="1"/>
      <c r="B16" s="1"/>
      <c r="C16" s="6" t="s">
        <v>29</v>
      </c>
      <c r="D16" s="73" t="s">
        <v>79</v>
      </c>
      <c r="E16" s="74"/>
      <c r="F16" s="74"/>
      <c r="G16" s="75"/>
      <c r="H16" s="1"/>
      <c r="I16" s="1"/>
    </row>
    <row r="17" spans="1:9" x14ac:dyDescent="0.25">
      <c r="A17" s="1"/>
      <c r="B17" s="1"/>
      <c r="C17" s="6" t="s">
        <v>49</v>
      </c>
      <c r="D17" s="73" t="s">
        <v>80</v>
      </c>
      <c r="E17" s="74"/>
      <c r="F17" s="74"/>
      <c r="G17" s="75"/>
      <c r="H17" s="1"/>
      <c r="I17" s="1"/>
    </row>
    <row r="18" spans="1:9" x14ac:dyDescent="0.25">
      <c r="A18" s="1"/>
      <c r="B18" s="1"/>
      <c r="C18" s="6" t="s">
        <v>7</v>
      </c>
      <c r="D18" s="85" t="s">
        <v>11</v>
      </c>
      <c r="E18" s="86"/>
      <c r="F18" s="86"/>
      <c r="G18" s="87"/>
      <c r="H18" s="1"/>
      <c r="I18" s="1"/>
    </row>
    <row r="19" spans="1:9" x14ac:dyDescent="0.25">
      <c r="A19" s="1"/>
      <c r="B19" s="1"/>
      <c r="C19" s="6" t="s">
        <v>8</v>
      </c>
      <c r="D19" s="77" t="s">
        <v>81</v>
      </c>
      <c r="E19" s="78"/>
      <c r="F19" s="78"/>
      <c r="G19" s="79"/>
      <c r="H19" s="1"/>
      <c r="I19" s="1"/>
    </row>
    <row r="20" spans="1:9" x14ac:dyDescent="0.25">
      <c r="A20" s="1"/>
      <c r="B20" s="1"/>
      <c r="C20" s="6" t="s">
        <v>46</v>
      </c>
      <c r="D20" s="77" t="s">
        <v>113</v>
      </c>
      <c r="E20" s="78"/>
      <c r="F20" s="78"/>
      <c r="G20" s="79"/>
      <c r="H20" s="1"/>
      <c r="I20" s="1"/>
    </row>
    <row r="21" spans="1:9" x14ac:dyDescent="0.25">
      <c r="A21" s="1"/>
      <c r="B21" s="1"/>
      <c r="C21" s="6" t="s">
        <v>152</v>
      </c>
      <c r="D21" s="77" t="s">
        <v>108</v>
      </c>
      <c r="E21" s="78"/>
      <c r="F21" s="78"/>
      <c r="G21" s="79"/>
      <c r="H21" s="1"/>
      <c r="I21" s="1"/>
    </row>
    <row r="22" spans="1:9" x14ac:dyDescent="0.25">
      <c r="A22" s="1"/>
      <c r="B22" s="1"/>
      <c r="C22" s="6" t="s">
        <v>120</v>
      </c>
      <c r="D22" s="77" t="s">
        <v>35</v>
      </c>
      <c r="E22" s="78"/>
      <c r="F22" s="78"/>
      <c r="G22" s="79"/>
      <c r="H22" s="1"/>
      <c r="I22" s="1"/>
    </row>
    <row r="23" spans="1:9" x14ac:dyDescent="0.25">
      <c r="A23" s="1"/>
      <c r="B23" s="1"/>
      <c r="C23" s="6" t="s">
        <v>121</v>
      </c>
      <c r="D23" s="77" t="s">
        <v>36</v>
      </c>
      <c r="E23" s="78"/>
      <c r="F23" s="78"/>
      <c r="G23" s="79"/>
      <c r="H23" s="1"/>
      <c r="I23" s="1"/>
    </row>
    <row r="24" spans="1:9" x14ac:dyDescent="0.25">
      <c r="A24" s="1"/>
      <c r="B24" s="1"/>
      <c r="C24" s="6" t="s">
        <v>9</v>
      </c>
      <c r="D24" s="77" t="s">
        <v>53</v>
      </c>
      <c r="E24" s="78"/>
      <c r="F24" s="78"/>
      <c r="G24" s="79"/>
      <c r="H24" s="1"/>
      <c r="I24" s="1"/>
    </row>
    <row r="25" spans="1:9" x14ac:dyDescent="0.25">
      <c r="A25" s="1"/>
      <c r="B25" s="1"/>
      <c r="C25" s="6" t="s">
        <v>41</v>
      </c>
      <c r="D25" s="77" t="s">
        <v>30</v>
      </c>
      <c r="E25" s="78"/>
      <c r="F25" s="78"/>
      <c r="G25" s="79"/>
      <c r="H25" s="1"/>
      <c r="I25" s="1"/>
    </row>
    <row r="26" spans="1:9" x14ac:dyDescent="0.25">
      <c r="A26" s="1"/>
      <c r="B26" s="1"/>
      <c r="C26" s="6" t="s">
        <v>122</v>
      </c>
      <c r="D26" s="82" t="s">
        <v>47</v>
      </c>
      <c r="E26" s="83"/>
      <c r="F26" s="83"/>
      <c r="G26" s="84"/>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hcU6xWcJrnrN+w5H4xEMnb2j7oPFP/uRINYy6RxPpqocUodakkKP7jkzAfcM4RvYDo+ZdesIPkSjVXybHEJRQ==" saltValue="NoMeuzL7qoJeWPZa80Vje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114</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101</v>
      </c>
      <c r="C8" s="110"/>
      <c r="D8" s="110"/>
      <c r="E8" s="110"/>
      <c r="F8" s="110"/>
      <c r="G8" s="110"/>
      <c r="H8" s="110"/>
      <c r="I8" s="110"/>
      <c r="J8" s="110"/>
      <c r="K8" s="111"/>
      <c r="L8" s="1"/>
    </row>
    <row r="9" spans="1:12" ht="39.75" customHeight="1" x14ac:dyDescent="0.25">
      <c r="A9" s="1"/>
      <c r="B9" s="45" t="s">
        <v>0</v>
      </c>
      <c r="C9" s="16" t="s">
        <v>1</v>
      </c>
      <c r="D9" s="125" t="s">
        <v>111</v>
      </c>
      <c r="E9" s="126"/>
      <c r="F9" s="125" t="s">
        <v>2</v>
      </c>
      <c r="G9" s="126"/>
      <c r="H9" s="125" t="s">
        <v>112</v>
      </c>
      <c r="I9" s="126"/>
      <c r="J9" s="125" t="s">
        <v>23</v>
      </c>
      <c r="K9" s="126"/>
      <c r="L9" s="1"/>
    </row>
    <row r="10" spans="1:12" x14ac:dyDescent="0.25">
      <c r="A10" s="1"/>
      <c r="B10" s="52" t="s">
        <v>136</v>
      </c>
      <c r="C10" s="29">
        <v>0</v>
      </c>
      <c r="D10" s="8">
        <v>0</v>
      </c>
      <c r="E10" s="12" t="s">
        <v>3</v>
      </c>
      <c r="F10" s="8">
        <f>IFERROR(D10/C10,0)</f>
        <v>0</v>
      </c>
      <c r="G10" s="12" t="s">
        <v>3</v>
      </c>
      <c r="H10" s="8">
        <v>0</v>
      </c>
      <c r="I10" s="12" t="s">
        <v>3</v>
      </c>
      <c r="J10" s="8">
        <v>0</v>
      </c>
      <c r="K10" s="12" t="s">
        <v>3</v>
      </c>
      <c r="L10" s="1"/>
    </row>
    <row r="11" spans="1:12" x14ac:dyDescent="0.25">
      <c r="A11" s="1"/>
      <c r="B11" s="60" t="s">
        <v>102</v>
      </c>
      <c r="C11" s="61"/>
      <c r="D11" s="62"/>
      <c r="E11" s="62"/>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P0yyECnmqT0HjEShrycjV4orWsn3x+QS4qspM7b7cD9LbbLYDuX4Ex3PExvnb3mBoHKXyGObEGnUYDitQNIpew==" saltValue="kdqy8vm09cR/MUytp6EjP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115</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32</v>
      </c>
      <c r="C8" s="22"/>
      <c r="D8" s="22"/>
      <c r="E8" s="22"/>
      <c r="F8" s="70"/>
      <c r="G8" s="1"/>
    </row>
    <row r="9" spans="1:7" ht="17.25" customHeight="1" x14ac:dyDescent="0.25">
      <c r="A9" s="1"/>
      <c r="B9" s="58" t="s">
        <v>15</v>
      </c>
      <c r="C9" s="58" t="s">
        <v>10</v>
      </c>
      <c r="D9" s="59"/>
      <c r="E9" s="58" t="s">
        <v>24</v>
      </c>
      <c r="F9" s="68"/>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69" t="s">
        <v>67</v>
      </c>
      <c r="C12" s="10">
        <f>SUM(C10:C11)</f>
        <v>0</v>
      </c>
      <c r="D12" s="11" t="s">
        <v>3</v>
      </c>
      <c r="E12" s="10">
        <f>SUM(E10:E11)</f>
        <v>0</v>
      </c>
      <c r="F12" s="11" t="s">
        <v>3</v>
      </c>
      <c r="G12" s="1"/>
    </row>
    <row r="13" spans="1:7" x14ac:dyDescent="0.25">
      <c r="A13" s="1"/>
      <c r="B13" s="69"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Be/IFXX0KFgvHHcjz4RpMBPpwXV57Oc7g4lBQyftMzM2oaiotXOnM/4h0ap1+DPmfLrQc7Fmg8yLQLyPl3cg==" saltValue="Vk9XXxplP/it8Z7hmH68R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116</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09" t="s">
        <v>42</v>
      </c>
      <c r="C7" s="110"/>
      <c r="D7" s="110"/>
      <c r="E7" s="110"/>
      <c r="F7" s="111"/>
      <c r="G7" s="1"/>
    </row>
    <row r="8" spans="1:7" x14ac:dyDescent="0.25">
      <c r="A8" s="1"/>
      <c r="B8" s="58" t="s">
        <v>15</v>
      </c>
      <c r="C8" s="58" t="s">
        <v>10</v>
      </c>
      <c r="D8" s="59"/>
      <c r="E8" s="58" t="s">
        <v>24</v>
      </c>
      <c r="F8" s="68"/>
      <c r="G8" s="1"/>
    </row>
    <row r="9" spans="1:7" x14ac:dyDescent="0.25">
      <c r="A9" s="1"/>
      <c r="B9" s="20" t="s">
        <v>135</v>
      </c>
      <c r="C9" s="19">
        <v>0</v>
      </c>
      <c r="D9" s="12" t="s">
        <v>3</v>
      </c>
      <c r="E9" s="19">
        <v>0</v>
      </c>
      <c r="F9" s="12" t="s">
        <v>3</v>
      </c>
      <c r="G9" s="1"/>
    </row>
    <row r="10" spans="1:7" x14ac:dyDescent="0.25">
      <c r="A10" s="1"/>
      <c r="B10" s="69" t="s">
        <v>107</v>
      </c>
      <c r="C10" s="10">
        <f>SUM(C9:C9)</f>
        <v>0</v>
      </c>
      <c r="D10" s="11" t="s">
        <v>3</v>
      </c>
      <c r="E10" s="10">
        <f>SUM(E9:E9)</f>
        <v>0</v>
      </c>
      <c r="F10" s="11" t="s">
        <v>3</v>
      </c>
      <c r="G10" s="1"/>
    </row>
    <row r="11" spans="1:7" x14ac:dyDescent="0.25">
      <c r="A11" s="1"/>
      <c r="B11" s="69"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7"/>
      <c r="C13" s="127"/>
      <c r="D13" s="127"/>
      <c r="E13" s="127"/>
      <c r="F13" s="127"/>
      <c r="G13" s="1"/>
    </row>
    <row r="14" spans="1:7" x14ac:dyDescent="0.25">
      <c r="A14" s="1"/>
      <c r="B14" s="36"/>
      <c r="C14" s="36"/>
      <c r="D14" s="36"/>
      <c r="E14" s="36"/>
      <c r="F14" s="37"/>
      <c r="G14" s="1"/>
    </row>
    <row r="15" spans="1:7" x14ac:dyDescent="0.25">
      <c r="A15" s="1"/>
      <c r="B15" s="38"/>
      <c r="C15" s="39"/>
      <c r="D15" s="40"/>
      <c r="E15" s="39"/>
      <c r="F15" s="40"/>
      <c r="G15" s="1"/>
    </row>
    <row r="16" spans="1:7" x14ac:dyDescent="0.25">
      <c r="A16" s="1"/>
      <c r="B16" s="38"/>
      <c r="C16" s="39"/>
      <c r="D16" s="40"/>
      <c r="E16" s="39"/>
      <c r="F16" s="40"/>
      <c r="G16" s="1"/>
    </row>
    <row r="17" spans="1:7" x14ac:dyDescent="0.25">
      <c r="A17" s="1"/>
      <c r="B17" s="41"/>
      <c r="C17" s="42"/>
      <c r="D17" s="43"/>
      <c r="E17" s="42"/>
      <c r="F17" s="43"/>
      <c r="G17" s="1"/>
    </row>
    <row r="18" spans="1:7" x14ac:dyDescent="0.25">
      <c r="A18" s="1"/>
      <c r="B18" s="41"/>
      <c r="C18" s="42"/>
      <c r="D18" s="43"/>
      <c r="E18" s="42"/>
      <c r="F18" s="43"/>
      <c r="G18" s="1"/>
    </row>
    <row r="19" spans="1:7" x14ac:dyDescent="0.25">
      <c r="A19" s="1"/>
      <c r="B19" s="35"/>
      <c r="C19" s="35"/>
      <c r="D19" s="35"/>
      <c r="E19" s="35"/>
      <c r="F19" s="35"/>
      <c r="G19" s="1"/>
    </row>
    <row r="20" spans="1:7" x14ac:dyDescent="0.25">
      <c r="A20" s="1"/>
      <c r="B20" s="127"/>
      <c r="C20" s="127"/>
      <c r="D20" s="127"/>
      <c r="E20" s="127"/>
      <c r="F20" s="127"/>
      <c r="G20" s="1"/>
    </row>
    <row r="21" spans="1:7" x14ac:dyDescent="0.25">
      <c r="A21" s="1"/>
      <c r="B21" s="36"/>
      <c r="C21" s="36"/>
      <c r="D21" s="36"/>
      <c r="E21" s="36"/>
      <c r="F21" s="37"/>
      <c r="G21" s="1"/>
    </row>
    <row r="22" spans="1:7" x14ac:dyDescent="0.25">
      <c r="A22" s="1"/>
      <c r="B22" s="38"/>
      <c r="C22" s="39"/>
      <c r="D22" s="40"/>
      <c r="E22" s="39"/>
      <c r="F22" s="40"/>
      <c r="G22" s="1"/>
    </row>
    <row r="23" spans="1:7" x14ac:dyDescent="0.25">
      <c r="A23" s="1"/>
      <c r="B23" s="38"/>
      <c r="C23" s="39"/>
      <c r="D23" s="40"/>
      <c r="E23" s="39"/>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7"/>
      <c r="C27" s="127"/>
      <c r="D27" s="127"/>
      <c r="E27" s="127"/>
      <c r="F27" s="127"/>
      <c r="G27" s="1"/>
    </row>
    <row r="28" spans="1:7" x14ac:dyDescent="0.25">
      <c r="A28" s="1"/>
      <c r="B28" s="36"/>
      <c r="C28" s="36"/>
      <c r="D28" s="36"/>
      <c r="E28" s="36"/>
      <c r="F28" s="37"/>
      <c r="G28" s="1"/>
    </row>
    <row r="29" spans="1:7" x14ac:dyDescent="0.25">
      <c r="A29" s="1"/>
      <c r="B29" s="38"/>
      <c r="C29" s="39"/>
      <c r="D29" s="40"/>
      <c r="E29" s="39"/>
      <c r="F29" s="40"/>
      <c r="G29" s="1"/>
    </row>
    <row r="30" spans="1:7" x14ac:dyDescent="0.25">
      <c r="A30" s="1"/>
      <c r="B30" s="38"/>
      <c r="C30" s="39"/>
      <c r="D30" s="40"/>
      <c r="E30" s="39"/>
      <c r="F30" s="40"/>
      <c r="G30" s="1"/>
    </row>
    <row r="31" spans="1:7" x14ac:dyDescent="0.25">
      <c r="A31" s="1"/>
      <c r="B31" s="41"/>
      <c r="C31" s="42"/>
      <c r="D31" s="43"/>
      <c r="E31" s="42"/>
      <c r="F31" s="43"/>
      <c r="G31" s="1"/>
    </row>
    <row r="32" spans="1:7" x14ac:dyDescent="0.25">
      <c r="A32" s="1"/>
      <c r="B32" s="41"/>
      <c r="C32" s="42"/>
      <c r="D32" s="43"/>
      <c r="E32" s="42"/>
      <c r="F32" s="4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snxcDHM2x4qasjQDL2WLbM34bHFPn7ci7E0aDG5X6L33cftaTBzJQgZ+M6ZkZlsOXANY7yNQAuFc7LustoSljQ==" saltValue="hPj7DGBesVJ8M/f+J4s9h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117</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58</v>
      </c>
      <c r="C8" s="110"/>
      <c r="D8" s="110"/>
      <c r="E8" s="110"/>
      <c r="F8" s="111"/>
      <c r="G8" s="1"/>
    </row>
    <row r="9" spans="1:7" ht="15" customHeight="1" x14ac:dyDescent="0.25">
      <c r="A9" s="1"/>
      <c r="B9" s="67" t="s">
        <v>61</v>
      </c>
      <c r="C9" s="128" t="s">
        <v>10</v>
      </c>
      <c r="D9" s="129"/>
      <c r="E9" s="128" t="s">
        <v>24</v>
      </c>
      <c r="F9" s="129"/>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nZgMkZAxCnoK7alH602yTs5zuDqh4KBrrGHKGZuud5Yo+RH3sDyLAS917EF9Q6kLl6wUxpNSD7XDo9dNz8dLg==" saltValue="5dJKcmlj4YBdUIGon/hy3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6.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118</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09" t="s">
        <v>40</v>
      </c>
      <c r="C9" s="110"/>
      <c r="D9" s="110"/>
      <c r="E9" s="110"/>
      <c r="F9" s="111"/>
      <c r="G9" s="1"/>
    </row>
    <row r="10" spans="1:7" ht="26.25" x14ac:dyDescent="0.25">
      <c r="A10" s="1"/>
      <c r="B10" s="67" t="s">
        <v>16</v>
      </c>
      <c r="C10" s="67" t="s">
        <v>10</v>
      </c>
      <c r="D10" s="68"/>
      <c r="E10" s="67" t="s">
        <v>24</v>
      </c>
      <c r="F10" s="68"/>
      <c r="G10" s="1"/>
    </row>
    <row r="11" spans="1:7" x14ac:dyDescent="0.25">
      <c r="A11" s="1"/>
      <c r="B11" s="20" t="s">
        <v>138</v>
      </c>
      <c r="C11" s="8">
        <v>0</v>
      </c>
      <c r="D11" s="12" t="s">
        <v>3</v>
      </c>
      <c r="E11" s="8">
        <v>0</v>
      </c>
      <c r="F11" s="12" t="s">
        <v>3</v>
      </c>
      <c r="G11" s="1"/>
    </row>
    <row r="12" spans="1:7" x14ac:dyDescent="0.25">
      <c r="A12" s="1"/>
      <c r="B12" s="69" t="s">
        <v>104</v>
      </c>
      <c r="C12" s="10">
        <f>SUM(C11:C11)</f>
        <v>0</v>
      </c>
      <c r="D12" s="11" t="s">
        <v>3</v>
      </c>
      <c r="E12" s="10">
        <f>SUM(E11:E11)</f>
        <v>0</v>
      </c>
      <c r="F12" s="11" t="s">
        <v>3</v>
      </c>
      <c r="G12" s="1"/>
    </row>
    <row r="13" spans="1:7" x14ac:dyDescent="0.25">
      <c r="A13" s="1"/>
      <c r="B13" s="69"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7"/>
      <c r="C15" s="127"/>
      <c r="D15" s="127"/>
      <c r="E15" s="127"/>
      <c r="F15" s="127"/>
      <c r="G15" s="1"/>
    </row>
    <row r="16" spans="1:7" x14ac:dyDescent="0.25">
      <c r="A16" s="1"/>
      <c r="B16" s="37"/>
      <c r="C16" s="37"/>
      <c r="D16" s="37"/>
      <c r="E16" s="37"/>
      <c r="F16" s="37"/>
      <c r="G16" s="1"/>
    </row>
    <row r="17" spans="1:7" x14ac:dyDescent="0.25">
      <c r="A17" s="1"/>
      <c r="B17" s="38"/>
      <c r="C17" s="44"/>
      <c r="D17" s="40"/>
      <c r="E17" s="44"/>
      <c r="F17" s="40"/>
      <c r="G17" s="1"/>
    </row>
    <row r="18" spans="1:7" x14ac:dyDescent="0.25">
      <c r="A18" s="1"/>
      <c r="B18" s="41"/>
      <c r="C18" s="42"/>
      <c r="D18" s="43"/>
      <c r="E18" s="42"/>
      <c r="F18" s="43"/>
      <c r="G18" s="1"/>
    </row>
    <row r="19" spans="1:7" x14ac:dyDescent="0.25">
      <c r="A19" s="1"/>
      <c r="B19" s="41"/>
      <c r="C19" s="42"/>
      <c r="D19" s="43"/>
      <c r="E19" s="42"/>
      <c r="F19" s="43"/>
      <c r="G19" s="1"/>
    </row>
    <row r="20" spans="1:7" x14ac:dyDescent="0.25">
      <c r="A20" s="1"/>
      <c r="B20" s="35"/>
      <c r="C20" s="35"/>
      <c r="D20" s="35"/>
      <c r="E20" s="35"/>
      <c r="F20" s="35"/>
      <c r="G20" s="1"/>
    </row>
    <row r="21" spans="1:7" x14ac:dyDescent="0.25">
      <c r="A21" s="1"/>
      <c r="B21" s="127"/>
      <c r="C21" s="127"/>
      <c r="D21" s="127"/>
      <c r="E21" s="127"/>
      <c r="F21" s="127"/>
      <c r="G21" s="1"/>
    </row>
    <row r="22" spans="1:7" x14ac:dyDescent="0.25">
      <c r="A22" s="1"/>
      <c r="B22" s="37"/>
      <c r="C22" s="37"/>
      <c r="D22" s="37"/>
      <c r="E22" s="37"/>
      <c r="F22" s="37"/>
      <c r="G22" s="1"/>
    </row>
    <row r="23" spans="1:7" x14ac:dyDescent="0.25">
      <c r="A23" s="1"/>
      <c r="B23" s="38"/>
      <c r="C23" s="44"/>
      <c r="D23" s="40"/>
      <c r="E23" s="44"/>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7"/>
      <c r="C27" s="127"/>
      <c r="D27" s="127"/>
      <c r="E27" s="127"/>
      <c r="F27" s="127"/>
      <c r="G27" s="1"/>
    </row>
    <row r="28" spans="1:7" x14ac:dyDescent="0.25">
      <c r="A28" s="1"/>
      <c r="B28" s="37"/>
      <c r="C28" s="37"/>
      <c r="D28" s="37"/>
      <c r="E28" s="37"/>
      <c r="F28" s="37"/>
      <c r="G28" s="1"/>
    </row>
    <row r="29" spans="1:7" x14ac:dyDescent="0.25">
      <c r="A29" s="1"/>
      <c r="B29" s="38"/>
      <c r="C29" s="44"/>
      <c r="D29" s="40"/>
      <c r="E29" s="44"/>
      <c r="F29" s="40"/>
      <c r="G29" s="1"/>
    </row>
    <row r="30" spans="1:7" x14ac:dyDescent="0.25">
      <c r="A30" s="1"/>
      <c r="B30" s="41"/>
      <c r="C30" s="42"/>
      <c r="D30" s="43"/>
      <c r="E30" s="42"/>
      <c r="F30" s="43"/>
      <c r="G30" s="1"/>
    </row>
    <row r="31" spans="1:7" x14ac:dyDescent="0.25">
      <c r="A31" s="1"/>
      <c r="B31" s="41"/>
      <c r="C31" s="42"/>
      <c r="D31" s="43"/>
      <c r="E31" s="42"/>
      <c r="F31" s="4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byeA5MdKKrKagSHtlL2ecc7elc3NjQA/wPI2QKL4aaj3nThd4KmArCW2sDMLDxsy+5FenModSXcaGNPo0JXYg==" saltValue="LkwDmH/mNgOhr+3NjjAlI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0866141732283461" right="0.70866141732283461" top="0.74803149606299213" bottom="0.74803149606299213" header="0.31496062992125984" footer="0.31496062992125984"/>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4" t="s">
        <v>119</v>
      </c>
      <c r="C3" s="104"/>
      <c r="D3" s="1"/>
    </row>
    <row r="4" spans="1:4" ht="25.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9" t="s">
        <v>13</v>
      </c>
      <c r="C8" s="70"/>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69"/>
      <c r="C16" s="70"/>
      <c r="D16" s="1"/>
    </row>
    <row r="17" spans="1:4" x14ac:dyDescent="0.25">
      <c r="A17" s="1"/>
      <c r="B17" s="1"/>
      <c r="C17" s="1"/>
      <c r="D17" s="1"/>
    </row>
    <row r="18" spans="1:4" x14ac:dyDescent="0.25">
      <c r="A18" s="1"/>
      <c r="B18" s="1"/>
      <c r="C18" s="1"/>
      <c r="D18" s="1"/>
    </row>
    <row r="19" spans="1:4" x14ac:dyDescent="0.25">
      <c r="A19" s="1"/>
      <c r="B19" s="69" t="s">
        <v>44</v>
      </c>
      <c r="C19" s="70"/>
      <c r="D19" s="1"/>
    </row>
    <row r="20" spans="1:4" x14ac:dyDescent="0.25">
      <c r="A20" s="1"/>
      <c r="B20" s="23" t="s">
        <v>48</v>
      </c>
      <c r="C20" s="21">
        <v>1.7000000000000001E-2</v>
      </c>
      <c r="D20" s="1"/>
    </row>
    <row r="21" spans="1:4" x14ac:dyDescent="0.25">
      <c r="A21" s="1"/>
      <c r="B21" s="130"/>
      <c r="C21" s="13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QYWexziE3Xp6231wb1gYC5A3j1a4juo8moUiMRnMgTgbznWn9KkHAgN/7vGx6megHRh9h2c/jjnhGYIISF6EYw==" saltValue="0HnNQNw/fCQNf2kX/5qSz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82</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12</v>
      </c>
      <c r="C8" s="53"/>
      <c r="D8" s="53"/>
      <c r="E8" s="53"/>
      <c r="F8" s="53"/>
      <c r="G8" s="1"/>
    </row>
    <row r="9" spans="1:7" x14ac:dyDescent="0.25">
      <c r="A9" s="1"/>
      <c r="B9" s="50" t="s">
        <v>55</v>
      </c>
      <c r="C9" s="50"/>
      <c r="D9" s="50"/>
      <c r="E9" s="7">
        <f>'Fane 3. Omkostninger i ØR2022'!E16</f>
        <v>4487164.1115471981</v>
      </c>
      <c r="F9" s="50" t="s">
        <v>3</v>
      </c>
      <c r="G9" s="1"/>
    </row>
    <row r="10" spans="1:7" ht="17.100000000000001" customHeight="1" x14ac:dyDescent="0.25">
      <c r="A10" s="1"/>
      <c r="B10" s="24" t="s">
        <v>50</v>
      </c>
      <c r="C10" s="50"/>
      <c r="D10" s="50"/>
      <c r="E10" s="7">
        <f>'Fane 8.1. Varige tillæg'!C13+'Fane 8.1. Varige tillæg'!E13</f>
        <v>0</v>
      </c>
      <c r="F10" s="50" t="s">
        <v>3</v>
      </c>
      <c r="G10" s="1"/>
    </row>
    <row r="11" spans="1:7" ht="17.100000000000001" customHeight="1" x14ac:dyDescent="0.25">
      <c r="A11" s="1"/>
      <c r="B11" s="24" t="s">
        <v>52</v>
      </c>
      <c r="C11" s="50"/>
      <c r="D11" s="50"/>
      <c r="E11" s="8">
        <f>-('Fane 10. Bortfald'!C13+'Fane 10. Bortfald'!E13)</f>
        <v>0</v>
      </c>
      <c r="F11" s="50" t="s">
        <v>3</v>
      </c>
      <c r="G11" s="1"/>
    </row>
    <row r="12" spans="1:7" ht="17.100000000000001" customHeight="1" x14ac:dyDescent="0.25">
      <c r="A12" s="1"/>
      <c r="B12" s="24" t="s">
        <v>54</v>
      </c>
      <c r="C12" s="50"/>
      <c r="D12" s="50"/>
      <c r="E12" s="8">
        <f>'Fane 9. Tilknyttet virksomhed'!C12+'Fane 9. Tilknyttet virksomhed'!E12</f>
        <v>0</v>
      </c>
      <c r="F12" s="50" t="s">
        <v>3</v>
      </c>
      <c r="G12" s="1"/>
    </row>
    <row r="13" spans="1:7" ht="17.100000000000001" customHeight="1" x14ac:dyDescent="0.25">
      <c r="A13" s="1"/>
      <c r="B13" s="24" t="s">
        <v>17</v>
      </c>
      <c r="C13" s="50"/>
      <c r="D13" s="50"/>
      <c r="E13" s="8">
        <f>SUM(E9:E12)*'Fane 11. Nøgletal'!C15</f>
        <v>159743.04237108026</v>
      </c>
      <c r="F13" s="50" t="s">
        <v>3</v>
      </c>
      <c r="G13" s="1"/>
    </row>
    <row r="14" spans="1:7" ht="17.100000000000001" customHeight="1" x14ac:dyDescent="0.25">
      <c r="A14" s="1"/>
      <c r="B14" s="24" t="s">
        <v>44</v>
      </c>
      <c r="C14" s="50"/>
      <c r="D14" s="50"/>
      <c r="E14" s="8">
        <f>-SUM(E9,E10:E13)*'Fane 11. Nøgletal'!C20</f>
        <v>-78997.421616610736</v>
      </c>
      <c r="F14" s="50" t="s">
        <v>3</v>
      </c>
      <c r="G14" s="1"/>
    </row>
    <row r="15" spans="1:7" ht="15" customHeight="1" x14ac:dyDescent="0.25">
      <c r="A15" s="1"/>
      <c r="B15" s="63" t="s">
        <v>19</v>
      </c>
      <c r="C15" s="28"/>
      <c r="D15" s="28"/>
      <c r="E15" s="9">
        <f>SUM(E9,E10:E14)</f>
        <v>4567909.7323016673</v>
      </c>
      <c r="F15" s="54" t="s">
        <v>3</v>
      </c>
      <c r="G15" s="1"/>
    </row>
    <row r="16" spans="1:7" ht="15" customHeight="1" x14ac:dyDescent="0.25">
      <c r="A16" s="1"/>
      <c r="B16" s="53" t="s">
        <v>11</v>
      </c>
      <c r="C16" s="53"/>
      <c r="D16" s="53"/>
      <c r="E16" s="53"/>
      <c r="F16" s="53"/>
      <c r="G16" s="1"/>
    </row>
    <row r="17" spans="1:7" ht="15" customHeight="1" x14ac:dyDescent="0.25">
      <c r="A17" s="1"/>
      <c r="B17" s="54" t="s">
        <v>11</v>
      </c>
      <c r="C17" s="54"/>
      <c r="D17" s="54"/>
      <c r="E17" s="9">
        <f>'Fane 4. Ikke-påvirkelige omk.'!C14</f>
        <v>1932464.2002824738</v>
      </c>
      <c r="F17" s="54" t="s">
        <v>3</v>
      </c>
      <c r="G17" s="1"/>
    </row>
    <row r="18" spans="1:7" ht="15" customHeight="1" x14ac:dyDescent="0.25">
      <c r="A18" s="1"/>
      <c r="B18" s="53" t="s">
        <v>36</v>
      </c>
      <c r="C18" s="53"/>
      <c r="D18" s="53"/>
      <c r="E18" s="53"/>
      <c r="F18" s="53"/>
      <c r="G18" s="1"/>
    </row>
    <row r="19" spans="1:7" ht="15" customHeight="1" x14ac:dyDescent="0.25">
      <c r="A19" s="1"/>
      <c r="B19" s="24" t="s">
        <v>33</v>
      </c>
      <c r="C19" s="50"/>
      <c r="D19" s="50"/>
      <c r="E19" s="8">
        <f>'Fane 8.2. Engangstillæg'!C11</f>
        <v>0</v>
      </c>
      <c r="F19" s="50" t="s">
        <v>3</v>
      </c>
      <c r="G19" s="1"/>
    </row>
    <row r="20" spans="1:7" x14ac:dyDescent="0.25">
      <c r="A20" s="1"/>
      <c r="B20" s="24" t="s">
        <v>34</v>
      </c>
      <c r="C20" s="50"/>
      <c r="D20" s="50"/>
      <c r="E20" s="8">
        <f>'Fane 8.2. Engangstillæg'!E11</f>
        <v>0</v>
      </c>
      <c r="F20" s="50" t="s">
        <v>3</v>
      </c>
      <c r="G20" s="1"/>
    </row>
    <row r="21" spans="1:7" x14ac:dyDescent="0.25">
      <c r="A21" s="1"/>
      <c r="B21" s="24" t="s">
        <v>106</v>
      </c>
      <c r="C21" s="50"/>
      <c r="D21" s="50"/>
      <c r="E21" s="8">
        <f>-SUM(E19:E20)*'Fane 11. Nøgletal'!C20</f>
        <v>0</v>
      </c>
      <c r="F21" s="50" t="s">
        <v>3</v>
      </c>
      <c r="G21" s="1"/>
    </row>
    <row r="22" spans="1:7" ht="15" customHeight="1" x14ac:dyDescent="0.25">
      <c r="A22" s="1"/>
      <c r="B22" s="63" t="s">
        <v>37</v>
      </c>
      <c r="C22" s="28"/>
      <c r="D22" s="28"/>
      <c r="E22" s="9">
        <f>SUM(E19:E21)</f>
        <v>0</v>
      </c>
      <c r="F22" s="54" t="s">
        <v>3</v>
      </c>
      <c r="G22" s="1"/>
    </row>
    <row r="23" spans="1:7" x14ac:dyDescent="0.25">
      <c r="A23" s="1"/>
      <c r="B23" s="53" t="s">
        <v>62</v>
      </c>
      <c r="C23" s="53"/>
      <c r="D23" s="53"/>
      <c r="E23" s="53"/>
      <c r="F23" s="53"/>
      <c r="G23" s="1"/>
    </row>
    <row r="24" spans="1:7" x14ac:dyDescent="0.25">
      <c r="A24" s="1"/>
      <c r="B24" s="63" t="s">
        <v>63</v>
      </c>
      <c r="C24" s="31"/>
      <c r="D24" s="31"/>
      <c r="E24" s="9">
        <f>'Fane 5. Kontrol af ØR2021'!E30</f>
        <v>0</v>
      </c>
      <c r="F24" s="54" t="s">
        <v>3</v>
      </c>
      <c r="G24" s="1"/>
    </row>
    <row r="25" spans="1:7" x14ac:dyDescent="0.25">
      <c r="A25" s="1"/>
      <c r="B25" s="53" t="s">
        <v>75</v>
      </c>
      <c r="C25" s="53"/>
      <c r="D25" s="53"/>
      <c r="E25" s="53"/>
      <c r="F25" s="53"/>
      <c r="G25" s="1"/>
    </row>
    <row r="26" spans="1:7" x14ac:dyDescent="0.25">
      <c r="A26" s="1"/>
      <c r="B26" s="54" t="s">
        <v>76</v>
      </c>
      <c r="C26" s="54"/>
      <c r="D26" s="54"/>
      <c r="E26" s="9">
        <f>'Fane 6. Skattesagen'!G12</f>
        <v>0</v>
      </c>
      <c r="F26" s="54" t="s">
        <v>3</v>
      </c>
      <c r="G26" s="1"/>
    </row>
    <row r="27" spans="1:7" x14ac:dyDescent="0.25">
      <c r="A27" s="1"/>
      <c r="B27" s="53" t="s">
        <v>39</v>
      </c>
      <c r="C27" s="53"/>
      <c r="D27" s="53"/>
      <c r="E27" s="10">
        <f>SUM(E15:E17:E22:E24:E26)</f>
        <v>6500373.9325841414</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2kR/hJcKC98W1h7CBGJwYOVjHoODKiYHPqOnsvIkJ9BVB4PjRh39MoibDWDcTpVYTU3xXxJe+Y8XTVDREfhOgw==" saltValue="qTeWmH19kAM2mtITT0Uws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83</v>
      </c>
      <c r="C3" s="88"/>
      <c r="D3" s="88"/>
      <c r="E3" s="88"/>
      <c r="F3" s="88"/>
      <c r="G3" s="1"/>
    </row>
    <row r="4" spans="1:7" ht="15" customHeight="1" x14ac:dyDescent="0.25">
      <c r="A4" s="1"/>
      <c r="B4" s="88"/>
      <c r="C4" s="88"/>
      <c r="D4" s="88"/>
      <c r="E4" s="88"/>
      <c r="F4" s="88"/>
      <c r="G4" s="1"/>
    </row>
    <row r="5" spans="1:7" x14ac:dyDescent="0.25">
      <c r="A5" s="1"/>
      <c r="B5" s="89"/>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56</v>
      </c>
      <c r="C8" s="50"/>
      <c r="D8" s="50"/>
      <c r="E8" s="7">
        <f>'Fane 2.1. Økonomisk ramme 2023'!E15</f>
        <v>4567909.7323016673</v>
      </c>
      <c r="F8" s="50" t="s">
        <v>3</v>
      </c>
      <c r="G8" s="1"/>
    </row>
    <row r="9" spans="1:7" ht="15" customHeight="1" x14ac:dyDescent="0.25">
      <c r="A9" s="1"/>
      <c r="B9" s="51" t="s">
        <v>17</v>
      </c>
      <c r="C9" s="50"/>
      <c r="D9" s="50"/>
      <c r="E9" s="8">
        <f>SUM(E8:E8)*'Fane 11. Nøgletal'!C15</f>
        <v>162617.58646993936</v>
      </c>
      <c r="F9" s="50" t="s">
        <v>3</v>
      </c>
      <c r="G9" s="1"/>
    </row>
    <row r="10" spans="1:7" ht="15" customHeight="1" x14ac:dyDescent="0.25">
      <c r="A10" s="1"/>
      <c r="B10" s="51" t="s">
        <v>44</v>
      </c>
      <c r="C10" s="50"/>
      <c r="D10" s="50"/>
      <c r="E10" s="8">
        <f>-SUM(E8:E9)*'Fane 11. Nøgletal'!C20</f>
        <v>-80418.964419117314</v>
      </c>
      <c r="F10" s="50" t="s">
        <v>3</v>
      </c>
      <c r="G10" s="1"/>
    </row>
    <row r="11" spans="1:7" ht="15" customHeight="1" x14ac:dyDescent="0.25">
      <c r="A11" s="1"/>
      <c r="B11" s="28" t="s">
        <v>19</v>
      </c>
      <c r="C11" s="28"/>
      <c r="D11" s="28"/>
      <c r="E11" s="9">
        <f>SUM(E8:E10)</f>
        <v>4650108.3543524891</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omk.'!C14*(1+'Fane 11. Nøgletal'!C15)</f>
        <v>2001259.9258125301</v>
      </c>
      <c r="F13" s="54" t="s">
        <v>3</v>
      </c>
      <c r="G13" s="1"/>
    </row>
    <row r="14" spans="1:7" x14ac:dyDescent="0.25">
      <c r="A14" s="1"/>
      <c r="B14" s="53" t="s">
        <v>62</v>
      </c>
      <c r="C14" s="53"/>
      <c r="D14" s="53"/>
      <c r="E14" s="53"/>
      <c r="F14" s="53"/>
      <c r="G14" s="1"/>
    </row>
    <row r="15" spans="1:7" x14ac:dyDescent="0.25">
      <c r="A15" s="1"/>
      <c r="B15" s="54" t="s">
        <v>77</v>
      </c>
      <c r="C15" s="32"/>
      <c r="D15" s="32"/>
      <c r="E15" s="9">
        <f>'Fane 5. Kontrol af ØR2021'!E30</f>
        <v>0</v>
      </c>
      <c r="F15" s="54" t="s">
        <v>3</v>
      </c>
      <c r="G15" s="1"/>
    </row>
    <row r="16" spans="1:7" x14ac:dyDescent="0.25">
      <c r="A16" s="1"/>
      <c r="B16" s="53" t="s">
        <v>75</v>
      </c>
      <c r="C16" s="53"/>
      <c r="D16" s="53"/>
      <c r="E16" s="53"/>
      <c r="F16" s="53"/>
      <c r="G16" s="1"/>
    </row>
    <row r="17" spans="1:7" x14ac:dyDescent="0.25">
      <c r="A17" s="1"/>
      <c r="B17" s="54" t="s">
        <v>76</v>
      </c>
      <c r="C17" s="54"/>
      <c r="D17" s="54"/>
      <c r="E17" s="9">
        <f>'Fane 6. Skattesagen'!G13</f>
        <v>0</v>
      </c>
      <c r="F17" s="54" t="s">
        <v>3</v>
      </c>
      <c r="G17" s="1"/>
    </row>
    <row r="18" spans="1:7" x14ac:dyDescent="0.25">
      <c r="A18" s="1"/>
      <c r="B18" s="53" t="s">
        <v>57</v>
      </c>
      <c r="C18" s="53"/>
      <c r="D18" s="53"/>
      <c r="E18" s="10">
        <f>SUM(E11,E13,E15,E17)</f>
        <v>6651368.2801650194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wPNl8DQs0YXirrV2k4jORNyc1HKYfqxmoOKFG+caDw/Mzz23aW0+sOJqGX3XHpNIIDzxfhFrg3pwpmS1K3S4Hg==" saltValue="u44gOroD1fD6F0e+vnG0Z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84</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65</v>
      </c>
      <c r="C8" s="50"/>
      <c r="D8" s="50"/>
      <c r="E8" s="7">
        <f>'Fane 2.2. Økonomisk ramme 2024'!E11</f>
        <v>4650108.3543524891</v>
      </c>
      <c r="F8" s="50" t="s">
        <v>3</v>
      </c>
      <c r="G8" s="1"/>
    </row>
    <row r="9" spans="1:7" ht="15" customHeight="1" x14ac:dyDescent="0.25">
      <c r="A9" s="1"/>
      <c r="B9" s="51" t="s">
        <v>17</v>
      </c>
      <c r="C9" s="50"/>
      <c r="D9" s="50"/>
      <c r="E9" s="8">
        <f>SUM(E8:E8)*'Fane 11. Nøgletal'!C15</f>
        <v>165543.85741494861</v>
      </c>
      <c r="F9" s="50" t="s">
        <v>3</v>
      </c>
      <c r="G9" s="1"/>
    </row>
    <row r="10" spans="1:7" ht="15" customHeight="1" x14ac:dyDescent="0.25">
      <c r="A10" s="1"/>
      <c r="B10" s="51" t="s">
        <v>44</v>
      </c>
      <c r="C10" s="50"/>
      <c r="D10" s="50"/>
      <c r="E10" s="8">
        <f>-SUM(E8:E9)*'Fane 11. Nøgletal'!C20</f>
        <v>-81866.087600046449</v>
      </c>
      <c r="F10" s="50" t="s">
        <v>3</v>
      </c>
      <c r="G10" s="1"/>
    </row>
    <row r="11" spans="1:7" x14ac:dyDescent="0.25">
      <c r="A11" s="1"/>
      <c r="B11" s="28" t="s">
        <v>19</v>
      </c>
      <c r="C11" s="28"/>
      <c r="D11" s="28"/>
      <c r="E11" s="9">
        <f>SUM(E8:E10)</f>
        <v>4733786.1241673911</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omk.'!C14*(1+'Fane 11. Nøgletal'!C15)^2</f>
        <v>2072504.7791714561</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Skattesagen'!G14</f>
        <v>0</v>
      </c>
      <c r="F17" s="54" t="s">
        <v>3</v>
      </c>
      <c r="G17" s="1"/>
    </row>
    <row r="18" spans="1:7" x14ac:dyDescent="0.25">
      <c r="A18" s="1"/>
      <c r="B18" s="53" t="s">
        <v>66</v>
      </c>
      <c r="C18" s="53"/>
      <c r="D18" s="53"/>
      <c r="E18" s="10">
        <f>SUM(E11,E13,E15,E17)</f>
        <v>6806290.9033388477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Sq4a/hxXwPsYxshaWZgzaM3wgxdLjO2lwiVBS/LwWxz9J6cct2eTFXyLYvDbEJbl215mp6wzCuzWXfla0aKsGg==" saltValue="KjWdJ/E8Rul9phrxBtkLY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85</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86</v>
      </c>
      <c r="C8" s="50"/>
      <c r="D8" s="50"/>
      <c r="E8" s="7">
        <f>'Fane 2.3. Økonomisk ramme 2025'!E11</f>
        <v>4733786.1241673911</v>
      </c>
      <c r="F8" s="50" t="s">
        <v>3</v>
      </c>
      <c r="G8" s="1"/>
    </row>
    <row r="9" spans="1:7" ht="15" customHeight="1" x14ac:dyDescent="0.25">
      <c r="A9" s="1"/>
      <c r="B9" s="51" t="s">
        <v>17</v>
      </c>
      <c r="C9" s="50"/>
      <c r="D9" s="50"/>
      <c r="E9" s="8">
        <f>SUM(E8:E8)*'Fane 11. Nøgletal'!C15</f>
        <v>168522.78602035911</v>
      </c>
      <c r="F9" s="50" t="s">
        <v>3</v>
      </c>
      <c r="G9" s="1"/>
    </row>
    <row r="10" spans="1:7" ht="15" customHeight="1" x14ac:dyDescent="0.25">
      <c r="A10" s="1"/>
      <c r="B10" s="51" t="s">
        <v>44</v>
      </c>
      <c r="C10" s="50"/>
      <c r="D10" s="50"/>
      <c r="E10" s="8">
        <f>-SUM(E8:E9)*'Fane 11. Nøgletal'!C20</f>
        <v>-83339.251473191762</v>
      </c>
      <c r="F10" s="50" t="s">
        <v>3</v>
      </c>
      <c r="G10" s="1"/>
    </row>
    <row r="11" spans="1:7" x14ac:dyDescent="0.25">
      <c r="A11" s="1"/>
      <c r="B11" s="28" t="s">
        <v>19</v>
      </c>
      <c r="C11" s="28"/>
      <c r="D11" s="28"/>
      <c r="E11" s="9">
        <f>SUM(E8:E10)</f>
        <v>4818969.658714558</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omk.'!C14*(1+'Fane 11. Nøgletal'!C15)^3</f>
        <v>2146285.94930996</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Skattesagen'!G15</f>
        <v>0</v>
      </c>
      <c r="F17" s="54" t="s">
        <v>3</v>
      </c>
      <c r="G17" s="1"/>
    </row>
    <row r="18" spans="1:7" x14ac:dyDescent="0.25">
      <c r="A18" s="1"/>
      <c r="B18" s="53" t="s">
        <v>87</v>
      </c>
      <c r="C18" s="53"/>
      <c r="D18" s="53"/>
      <c r="E18" s="10">
        <f>SUM(E11,E13,E15,E17)</f>
        <v>6965255.608024518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HxlUNlFiXUhx7zSLTW699Uwt7rkZ0es4ZyQ+F+3xsT8oxFPt+fs7Cr+n3F5xU5/YIzlZvyVzr0qdotrsSBqq3A==" saltValue="4wTDAl9cyXsBMyB38BqiM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88</v>
      </c>
      <c r="C3" s="104"/>
      <c r="D3" s="104"/>
      <c r="E3" s="104"/>
      <c r="F3" s="104"/>
      <c r="G3" s="1"/>
    </row>
    <row r="4" spans="1:7" ht="29.2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89</v>
      </c>
      <c r="C8" s="53"/>
      <c r="D8" s="53"/>
      <c r="E8" s="53"/>
      <c r="F8" s="53"/>
      <c r="G8" s="1"/>
    </row>
    <row r="9" spans="1:7" x14ac:dyDescent="0.25">
      <c r="A9" s="1"/>
      <c r="B9" s="105" t="s">
        <v>22</v>
      </c>
      <c r="C9" s="105"/>
      <c r="D9" s="105"/>
      <c r="E9" s="7">
        <v>4509746.2147429017</v>
      </c>
      <c r="F9" s="50" t="s">
        <v>3</v>
      </c>
      <c r="G9" s="1"/>
    </row>
    <row r="10" spans="1:7" x14ac:dyDescent="0.25">
      <c r="A10" s="1"/>
      <c r="B10" s="106" t="s">
        <v>103</v>
      </c>
      <c r="C10" s="107"/>
      <c r="D10" s="108"/>
      <c r="E10" s="7">
        <v>0</v>
      </c>
      <c r="F10" s="50" t="s">
        <v>3</v>
      </c>
      <c r="G10" s="1"/>
    </row>
    <row r="11" spans="1:7" x14ac:dyDescent="0.25">
      <c r="A11" s="1"/>
      <c r="B11" s="91" t="s">
        <v>50</v>
      </c>
      <c r="C11" s="91"/>
      <c r="D11" s="91"/>
      <c r="E11" s="7">
        <v>0</v>
      </c>
      <c r="F11" s="50" t="s">
        <v>3</v>
      </c>
      <c r="G11" s="1"/>
    </row>
    <row r="12" spans="1:7" x14ac:dyDescent="0.25">
      <c r="A12" s="1"/>
      <c r="B12" s="91" t="s">
        <v>54</v>
      </c>
      <c r="C12" s="91"/>
      <c r="D12" s="91"/>
      <c r="E12" s="7">
        <v>0</v>
      </c>
      <c r="F12" s="50" t="s">
        <v>3</v>
      </c>
      <c r="G12" s="1"/>
    </row>
    <row r="13" spans="1:7" x14ac:dyDescent="0.25">
      <c r="A13" s="1"/>
      <c r="B13" s="91" t="s">
        <v>51</v>
      </c>
      <c r="C13" s="91"/>
      <c r="D13" s="91"/>
      <c r="E13" s="8">
        <v>0</v>
      </c>
      <c r="F13" s="50" t="s">
        <v>3</v>
      </c>
      <c r="G13" s="1"/>
    </row>
    <row r="14" spans="1:7" x14ac:dyDescent="0.25">
      <c r="A14" s="1"/>
      <c r="B14" s="91" t="s">
        <v>17</v>
      </c>
      <c r="C14" s="91"/>
      <c r="D14" s="91"/>
      <c r="E14" s="8">
        <f>E9*'Fane 11. Nøgletal'!C13+SUM(E11:E13)*'Fane 11. Nøgletal'!C14</f>
        <v>55018.903819863408</v>
      </c>
      <c r="F14" s="50" t="s">
        <v>3</v>
      </c>
      <c r="G14" s="1"/>
    </row>
    <row r="15" spans="1:7" x14ac:dyDescent="0.25">
      <c r="A15" s="1"/>
      <c r="B15" s="91" t="s">
        <v>44</v>
      </c>
      <c r="C15" s="91"/>
      <c r="D15" s="91"/>
      <c r="E15" s="8">
        <f>-SUM(E9:E14)*'Fane 11. Nøgletal'!C20</f>
        <v>-77601.007015567011</v>
      </c>
      <c r="F15" s="50" t="s">
        <v>3</v>
      </c>
      <c r="G15" s="1"/>
    </row>
    <row r="16" spans="1:7" x14ac:dyDescent="0.25">
      <c r="A16" s="1"/>
      <c r="B16" s="92" t="s">
        <v>19</v>
      </c>
      <c r="C16" s="92"/>
      <c r="D16" s="92"/>
      <c r="E16" s="33">
        <f>SUM(E9:E15)</f>
        <v>4487164.1115471981</v>
      </c>
      <c r="F16" s="34" t="s">
        <v>3</v>
      </c>
      <c r="G16" s="1"/>
    </row>
    <row r="17" spans="1:7" x14ac:dyDescent="0.25">
      <c r="A17" s="1"/>
      <c r="B17" s="93" t="s">
        <v>11</v>
      </c>
      <c r="C17" s="93"/>
      <c r="D17" s="93"/>
      <c r="E17" s="53"/>
      <c r="F17" s="53"/>
      <c r="G17" s="1"/>
    </row>
    <row r="18" spans="1:7" x14ac:dyDescent="0.25">
      <c r="A18" s="1"/>
      <c r="B18" s="94" t="s">
        <v>11</v>
      </c>
      <c r="C18" s="94"/>
      <c r="D18" s="94"/>
      <c r="E18" s="9">
        <v>1485965.0354833403</v>
      </c>
      <c r="F18" s="54" t="s">
        <v>3</v>
      </c>
      <c r="G18" s="1"/>
    </row>
    <row r="19" spans="1:7" ht="15.4" customHeight="1" x14ac:dyDescent="0.25">
      <c r="A19" s="1"/>
      <c r="B19" s="53" t="s">
        <v>36</v>
      </c>
      <c r="C19" s="53"/>
      <c r="D19" s="53"/>
      <c r="E19" s="53"/>
      <c r="F19" s="53"/>
      <c r="G19" s="1"/>
    </row>
    <row r="20" spans="1:7" ht="15.75" customHeight="1" x14ac:dyDescent="0.25">
      <c r="A20" s="1"/>
      <c r="B20" s="95" t="s">
        <v>33</v>
      </c>
      <c r="C20" s="96"/>
      <c r="D20" s="97"/>
      <c r="E20" s="71">
        <v>0</v>
      </c>
      <c r="F20" s="27" t="s">
        <v>3</v>
      </c>
      <c r="G20" s="1"/>
    </row>
    <row r="21" spans="1:7" x14ac:dyDescent="0.25">
      <c r="A21" s="1"/>
      <c r="B21" s="95" t="s">
        <v>34</v>
      </c>
      <c r="C21" s="96"/>
      <c r="D21" s="97"/>
      <c r="E21" s="71">
        <v>0</v>
      </c>
      <c r="F21" s="27" t="s">
        <v>3</v>
      </c>
      <c r="G21" s="1"/>
    </row>
    <row r="22" spans="1:7" x14ac:dyDescent="0.25">
      <c r="A22" s="1"/>
      <c r="B22" s="98" t="s">
        <v>37</v>
      </c>
      <c r="C22" s="99"/>
      <c r="D22" s="100"/>
      <c r="E22" s="9">
        <f>SUM(E20:E21)</f>
        <v>0</v>
      </c>
      <c r="F22" s="9" t="s">
        <v>3</v>
      </c>
      <c r="G22" s="1"/>
    </row>
    <row r="23" spans="1:7" ht="15.75" customHeight="1" x14ac:dyDescent="0.25">
      <c r="A23" s="1"/>
      <c r="B23" s="53" t="s">
        <v>62</v>
      </c>
      <c r="C23" s="53"/>
      <c r="D23" s="53"/>
      <c r="E23" s="53"/>
      <c r="F23" s="53"/>
      <c r="G23" s="1"/>
    </row>
    <row r="24" spans="1:7" x14ac:dyDescent="0.25">
      <c r="A24" s="1"/>
      <c r="B24" s="63" t="s">
        <v>27</v>
      </c>
      <c r="C24" s="28"/>
      <c r="D24" s="28"/>
      <c r="E24" s="9">
        <v>38990.136106952195</v>
      </c>
      <c r="F24" s="54" t="s">
        <v>3</v>
      </c>
      <c r="G24" s="1"/>
    </row>
    <row r="25" spans="1:7" x14ac:dyDescent="0.25">
      <c r="A25" s="1"/>
      <c r="B25" s="63" t="s">
        <v>63</v>
      </c>
      <c r="C25" s="28"/>
      <c r="D25" s="28"/>
      <c r="E25" s="9">
        <v>0</v>
      </c>
      <c r="F25" s="54" t="s">
        <v>3</v>
      </c>
      <c r="G25" s="1"/>
    </row>
    <row r="26" spans="1:7" x14ac:dyDescent="0.25">
      <c r="A26" s="1"/>
      <c r="B26" s="53" t="s">
        <v>75</v>
      </c>
      <c r="C26" s="53"/>
      <c r="D26" s="53"/>
      <c r="E26" s="53"/>
      <c r="F26" s="53"/>
      <c r="G26" s="1"/>
    </row>
    <row r="27" spans="1:7" x14ac:dyDescent="0.25">
      <c r="A27" s="1"/>
      <c r="B27" s="101" t="s">
        <v>76</v>
      </c>
      <c r="C27" s="102"/>
      <c r="D27" s="103"/>
      <c r="E27" s="9">
        <f>'Fane 6. Skattesagen'!G11</f>
        <v>0</v>
      </c>
      <c r="F27" s="54" t="s">
        <v>3</v>
      </c>
      <c r="G27" s="1"/>
    </row>
    <row r="28" spans="1:7" ht="15" customHeight="1" x14ac:dyDescent="0.25">
      <c r="A28" s="1"/>
      <c r="B28" s="72" t="s">
        <v>147</v>
      </c>
      <c r="C28" s="72"/>
      <c r="D28" s="72"/>
      <c r="E28" s="10">
        <f>E16+E18+E22+E24+E25+E27</f>
        <v>6012119.28313749</v>
      </c>
      <c r="F28" s="11" t="s">
        <v>3</v>
      </c>
      <c r="G28" s="1"/>
    </row>
    <row r="29" spans="1:7" ht="27" customHeight="1" x14ac:dyDescent="0.25">
      <c r="A29" s="1"/>
      <c r="B29" s="90" t="s">
        <v>90</v>
      </c>
      <c r="C29" s="90"/>
      <c r="D29" s="90"/>
      <c r="E29" s="90"/>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Y9SCe12Lhb0Aez4stDsrVmTpiF+jORLXrGnqHUs+bN7Iyj3u//iifEBCjHNAB8eyTyTgzNKgVB/YVdfBOXgk8g==" saltValue="PdQ38AegBXcqgL4M4W7XP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43</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9" t="s">
        <v>91</v>
      </c>
      <c r="C8" s="110"/>
      <c r="D8" s="111"/>
      <c r="E8" s="1"/>
      <c r="F8" s="1"/>
    </row>
    <row r="9" spans="1:6" ht="15" customHeight="1" x14ac:dyDescent="0.25">
      <c r="A9" s="1"/>
      <c r="B9" s="17" t="s">
        <v>25</v>
      </c>
      <c r="C9" s="54" t="s">
        <v>109</v>
      </c>
      <c r="D9" s="54"/>
      <c r="E9" s="1"/>
      <c r="F9" s="1"/>
    </row>
    <row r="10" spans="1:6" x14ac:dyDescent="0.25">
      <c r="A10" s="1"/>
      <c r="B10" s="23" t="s">
        <v>127</v>
      </c>
      <c r="C10" s="8">
        <v>1509034</v>
      </c>
      <c r="D10" s="12" t="s">
        <v>3</v>
      </c>
      <c r="E10" s="1"/>
      <c r="F10" s="1"/>
    </row>
    <row r="11" spans="1:6" x14ac:dyDescent="0.25">
      <c r="A11" s="1"/>
      <c r="B11" s="23" t="s">
        <v>128</v>
      </c>
      <c r="C11" s="8">
        <v>6659</v>
      </c>
      <c r="D11" s="12" t="s">
        <v>3</v>
      </c>
      <c r="E11" s="1"/>
      <c r="F11" s="1"/>
    </row>
    <row r="12" spans="1:6" x14ac:dyDescent="0.25">
      <c r="A12" s="1"/>
      <c r="B12" s="23" t="s">
        <v>129</v>
      </c>
      <c r="C12" s="8">
        <v>286193.26</v>
      </c>
      <c r="D12" s="12" t="s">
        <v>3</v>
      </c>
      <c r="E12" s="1"/>
      <c r="F12" s="1"/>
    </row>
    <row r="13" spans="1:6" x14ac:dyDescent="0.25">
      <c r="A13" s="1"/>
      <c r="B13" s="69" t="s">
        <v>92</v>
      </c>
      <c r="C13" s="10">
        <f>SUM(C10:C12)</f>
        <v>1801886.26</v>
      </c>
      <c r="D13" s="11" t="s">
        <v>3</v>
      </c>
      <c r="E13" s="1"/>
      <c r="F13" s="1"/>
    </row>
    <row r="14" spans="1:6" x14ac:dyDescent="0.25">
      <c r="A14" s="1"/>
      <c r="B14" s="69" t="s">
        <v>93</v>
      </c>
      <c r="C14" s="10">
        <f>C13*(1+'Fane 11. Nøgletal'!C15)^2</f>
        <v>1932464.2002824738</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6bnW8/rrrNWjp2NVKraKlXOUSF1joOE8pywoeOkxip9nV4Gmn6vIdnG644ETx+gOTXKey5YQEAMt6moqJUfELw==" saltValue="TIIUSHj2p8AjMeTQZSe+k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4" t="s">
        <v>151</v>
      </c>
      <c r="C3" s="104"/>
      <c r="D3" s="104"/>
      <c r="E3" s="104"/>
      <c r="F3" s="104"/>
      <c r="G3" s="1"/>
    </row>
    <row r="4" spans="1:7" ht="15" customHeight="1" x14ac:dyDescent="0.25">
      <c r="A4" s="1"/>
      <c r="B4" s="104"/>
      <c r="C4" s="104"/>
      <c r="D4" s="104"/>
      <c r="E4" s="104"/>
      <c r="F4" s="104"/>
      <c r="G4" s="1"/>
    </row>
    <row r="5" spans="1:7" ht="15" customHeight="1" x14ac:dyDescent="0.25">
      <c r="A5" s="1"/>
      <c r="B5" s="49"/>
      <c r="C5" s="49"/>
      <c r="D5" s="49"/>
      <c r="E5" s="49"/>
      <c r="F5" s="49"/>
      <c r="G5" s="1"/>
    </row>
    <row r="6" spans="1:7" ht="15" customHeight="1" x14ac:dyDescent="0.25">
      <c r="A6" s="1"/>
      <c r="B6" s="49"/>
      <c r="C6" s="49"/>
      <c r="D6" s="49"/>
      <c r="E6" s="49"/>
      <c r="F6" s="49"/>
      <c r="G6" s="1"/>
    </row>
    <row r="7" spans="1:7" x14ac:dyDescent="0.25">
      <c r="A7" s="1"/>
      <c r="B7" s="1"/>
      <c r="C7" s="1"/>
      <c r="D7" s="1"/>
      <c r="E7" s="1"/>
      <c r="F7" s="1"/>
      <c r="G7" s="1"/>
    </row>
    <row r="8" spans="1:7" x14ac:dyDescent="0.25">
      <c r="A8" s="1"/>
      <c r="B8" s="109" t="s">
        <v>72</v>
      </c>
      <c r="C8" s="110"/>
      <c r="D8" s="110"/>
      <c r="E8" s="110"/>
      <c r="F8" s="111"/>
      <c r="G8" s="1"/>
    </row>
    <row r="9" spans="1:7" x14ac:dyDescent="0.25">
      <c r="A9" s="1"/>
      <c r="B9" s="116" t="s">
        <v>94</v>
      </c>
      <c r="C9" s="117"/>
      <c r="D9" s="118"/>
      <c r="E9" s="8">
        <v>292164.95306706708</v>
      </c>
      <c r="F9" s="12" t="s">
        <v>3</v>
      </c>
      <c r="G9" s="1"/>
    </row>
    <row r="10" spans="1:7" x14ac:dyDescent="0.25">
      <c r="A10" s="1"/>
      <c r="B10" s="116" t="s">
        <v>130</v>
      </c>
      <c r="C10" s="117"/>
      <c r="D10" s="118"/>
      <c r="E10" s="8">
        <v>292164.95306706708</v>
      </c>
      <c r="F10" s="12" t="s">
        <v>3</v>
      </c>
      <c r="G10" s="1"/>
    </row>
    <row r="11" spans="1:7" x14ac:dyDescent="0.25">
      <c r="A11" s="1"/>
      <c r="B11" s="69"/>
      <c r="C11" s="22"/>
      <c r="D11" s="22"/>
      <c r="E11" s="22"/>
      <c r="F11" s="70"/>
      <c r="G11" s="1"/>
    </row>
    <row r="12" spans="1:7" ht="68.25" customHeight="1" x14ac:dyDescent="0.25">
      <c r="A12" s="1"/>
      <c r="B12" s="122" t="s">
        <v>148</v>
      </c>
      <c r="C12" s="123"/>
      <c r="D12" s="123"/>
      <c r="E12" s="123"/>
      <c r="F12" s="124"/>
      <c r="G12" s="1"/>
    </row>
    <row r="13" spans="1:7" ht="27" customHeight="1" x14ac:dyDescent="0.25">
      <c r="A13" s="1"/>
      <c r="B13" s="1"/>
      <c r="C13" s="1"/>
      <c r="D13" s="1"/>
      <c r="E13" s="1"/>
      <c r="F13" s="1"/>
      <c r="G13" s="1"/>
    </row>
    <row r="14" spans="1:7" ht="28.5" customHeight="1" x14ac:dyDescent="0.25">
      <c r="A14" s="1"/>
      <c r="B14" s="109" t="s">
        <v>73</v>
      </c>
      <c r="C14" s="110"/>
      <c r="D14" s="110"/>
      <c r="E14" s="110"/>
      <c r="F14" s="111"/>
      <c r="G14" s="1"/>
    </row>
    <row r="15" spans="1:7" x14ac:dyDescent="0.25">
      <c r="A15" s="1"/>
      <c r="B15" s="116" t="s">
        <v>95</v>
      </c>
      <c r="C15" s="117"/>
      <c r="D15" s="118"/>
      <c r="E15" s="8">
        <v>0</v>
      </c>
      <c r="F15" s="12" t="s">
        <v>3</v>
      </c>
      <c r="G15" s="1"/>
    </row>
    <row r="16" spans="1:7" x14ac:dyDescent="0.25">
      <c r="A16" s="1"/>
      <c r="B16" s="116" t="s">
        <v>131</v>
      </c>
      <c r="C16" s="117"/>
      <c r="D16" s="118"/>
      <c r="E16" s="8">
        <v>0</v>
      </c>
      <c r="F16" s="12" t="s">
        <v>3</v>
      </c>
      <c r="G16" s="1"/>
    </row>
    <row r="17" spans="1:7" x14ac:dyDescent="0.25">
      <c r="A17" s="1"/>
      <c r="B17" s="69"/>
      <c r="C17" s="22"/>
      <c r="D17" s="22"/>
      <c r="E17" s="22"/>
      <c r="F17" s="70"/>
      <c r="G17" s="1"/>
    </row>
    <row r="18" spans="1:7" ht="31.5" customHeight="1" x14ac:dyDescent="0.25">
      <c r="A18" s="1"/>
      <c r="B18" s="122" t="s">
        <v>149</v>
      </c>
      <c r="C18" s="123"/>
      <c r="D18" s="123"/>
      <c r="E18" s="123"/>
      <c r="F18" s="124"/>
      <c r="G18" s="1"/>
    </row>
    <row r="19" spans="1:7" ht="28.5" customHeight="1" x14ac:dyDescent="0.25">
      <c r="A19" s="1"/>
      <c r="B19" s="1"/>
      <c r="C19" s="1"/>
      <c r="D19" s="1"/>
      <c r="E19" s="1"/>
      <c r="F19" s="1"/>
      <c r="G19" s="1"/>
    </row>
    <row r="20" spans="1:7" ht="28.5" customHeight="1" x14ac:dyDescent="0.25">
      <c r="A20" s="1"/>
      <c r="B20" s="60" t="s">
        <v>96</v>
      </c>
      <c r="C20" s="61"/>
      <c r="D20" s="61"/>
      <c r="E20" s="61"/>
      <c r="F20" s="62"/>
      <c r="G20" s="1"/>
    </row>
    <row r="21" spans="1:7" x14ac:dyDescent="0.25">
      <c r="A21" s="1"/>
      <c r="B21" s="64" t="s">
        <v>97</v>
      </c>
      <c r="C21" s="65"/>
      <c r="D21" s="66"/>
      <c r="E21" s="8">
        <v>6038750.0234479336</v>
      </c>
      <c r="F21" s="12" t="s">
        <v>3</v>
      </c>
      <c r="G21" s="1"/>
    </row>
    <row r="22" spans="1:7" x14ac:dyDescent="0.25">
      <c r="A22" s="1"/>
      <c r="B22" s="64" t="s">
        <v>132</v>
      </c>
      <c r="C22" s="65"/>
      <c r="D22" s="66"/>
      <c r="E22" s="8">
        <v>6279149</v>
      </c>
      <c r="F22" s="12" t="s">
        <v>3</v>
      </c>
      <c r="G22" s="1"/>
    </row>
    <row r="23" spans="1:7" x14ac:dyDescent="0.25">
      <c r="A23" s="1"/>
      <c r="B23" s="64" t="s">
        <v>26</v>
      </c>
      <c r="C23" s="65"/>
      <c r="D23" s="66"/>
      <c r="E23" s="8">
        <v>0</v>
      </c>
      <c r="F23" s="12" t="s">
        <v>3</v>
      </c>
      <c r="G23" s="1"/>
    </row>
    <row r="24" spans="1:7" x14ac:dyDescent="0.25">
      <c r="A24" s="1"/>
      <c r="B24" s="55" t="s">
        <v>150</v>
      </c>
      <c r="C24" s="56"/>
      <c r="D24" s="57"/>
      <c r="E24" s="48">
        <f>E21-(E22-E23)</f>
        <v>-240398.97655206639</v>
      </c>
      <c r="F24" s="15" t="s">
        <v>3</v>
      </c>
      <c r="G24" s="1"/>
    </row>
    <row r="25" spans="1:7" x14ac:dyDescent="0.25">
      <c r="A25" s="1"/>
      <c r="B25" s="69"/>
      <c r="C25" s="22"/>
      <c r="D25" s="22"/>
      <c r="E25" s="22"/>
      <c r="F25" s="70"/>
      <c r="G25" s="1"/>
    </row>
    <row r="26" spans="1:7" ht="33.75" customHeight="1" x14ac:dyDescent="0.25">
      <c r="A26" s="1"/>
      <c r="B26" s="1"/>
      <c r="C26" s="1"/>
      <c r="D26" s="1"/>
      <c r="E26" s="1"/>
      <c r="F26" s="1"/>
      <c r="G26" s="1"/>
    </row>
    <row r="27" spans="1:7" ht="28.5" customHeight="1" x14ac:dyDescent="0.25">
      <c r="A27" s="1"/>
      <c r="B27" s="109" t="s">
        <v>133</v>
      </c>
      <c r="C27" s="110"/>
      <c r="D27" s="110"/>
      <c r="E27" s="110"/>
      <c r="F27" s="111"/>
      <c r="G27" s="1"/>
    </row>
    <row r="28" spans="1:7" x14ac:dyDescent="0.25">
      <c r="A28" s="1"/>
      <c r="B28" s="119" t="s">
        <v>62</v>
      </c>
      <c r="C28" s="120"/>
      <c r="D28" s="121"/>
      <c r="E28" s="8">
        <f>IF(AND(E9&gt;0,E24&gt;0),0,IF(AND(E9&lt;0,E24&lt;0),E15+E16+E24,IF(AND(E9&lt;0,E24&gt;0),E15+E16,IF(AND(E9&gt;0,E24&lt;0,E10=0),E24,IF(AND(E9&gt;0,E24&lt;0,ABS(E10)&gt;ABS(E24)),0,IF(AND(E9&gt;0,E24&lt;0,ABS(E10)&lt;ABS(E24)),(E10-ABS(E24)),"fejl"))))))</f>
        <v>0</v>
      </c>
      <c r="F28" s="12" t="s">
        <v>3</v>
      </c>
      <c r="G28" s="1"/>
    </row>
    <row r="29" spans="1:7" x14ac:dyDescent="0.25">
      <c r="A29" s="1"/>
      <c r="B29" s="119" t="s">
        <v>45</v>
      </c>
      <c r="C29" s="120"/>
      <c r="D29" s="121"/>
      <c r="E29" s="8">
        <v>2</v>
      </c>
      <c r="F29" s="12" t="s">
        <v>18</v>
      </c>
      <c r="G29" s="1"/>
    </row>
    <row r="30" spans="1:7" x14ac:dyDescent="0.25">
      <c r="A30" s="1"/>
      <c r="B30" s="112" t="s">
        <v>74</v>
      </c>
      <c r="C30" s="112"/>
      <c r="D30" s="112"/>
      <c r="E30" s="9">
        <f>E28/E29</f>
        <v>0</v>
      </c>
      <c r="F30" s="15" t="s">
        <v>3</v>
      </c>
      <c r="G30" s="1"/>
    </row>
    <row r="31" spans="1:7" x14ac:dyDescent="0.25">
      <c r="A31" s="1"/>
      <c r="B31" s="113"/>
      <c r="C31" s="114"/>
      <c r="D31" s="114"/>
      <c r="E31" s="114"/>
      <c r="F31" s="11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rzorM3EjV7kGlxoya7NydCNW+XQSrbyfGx47A3cdsF6R+9+N1NUUb+jCnNNj5YZmcGcpprl6wXYDSXFMnxMfsw==" saltValue="tXemoZOXhn2q+Sn63upam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6" customWidth="1"/>
    <col min="2" max="2" width="22.5703125" style="46" customWidth="1"/>
    <col min="3" max="3" width="8.28515625" style="46" customWidth="1"/>
    <col min="4" max="6" width="10.7109375" style="46" customWidth="1"/>
    <col min="7" max="7" width="11.140625" style="46" customWidth="1"/>
    <col min="8" max="8" width="3.28515625" style="46" customWidth="1"/>
    <col min="9" max="9" width="4.85546875" style="46" customWidth="1"/>
    <col min="10" max="16384" width="9.140625" style="4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126</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9" t="s">
        <v>123</v>
      </c>
      <c r="C8" s="110"/>
      <c r="D8" s="110"/>
      <c r="E8" s="110"/>
      <c r="F8" s="110"/>
      <c r="G8" s="110"/>
      <c r="H8" s="111"/>
      <c r="I8" s="1"/>
    </row>
    <row r="9" spans="1:9" ht="15" customHeight="1" x14ac:dyDescent="0.25">
      <c r="A9" s="1"/>
      <c r="B9" s="101" t="s">
        <v>124</v>
      </c>
      <c r="C9" s="102"/>
      <c r="D9" s="102"/>
      <c r="E9" s="102"/>
      <c r="F9" s="102"/>
      <c r="G9" s="102"/>
      <c r="H9" s="103"/>
      <c r="I9" s="1"/>
    </row>
    <row r="10" spans="1:9" x14ac:dyDescent="0.25">
      <c r="A10" s="1"/>
      <c r="B10" s="106" t="s">
        <v>139</v>
      </c>
      <c r="C10" s="107"/>
      <c r="D10" s="107"/>
      <c r="E10" s="107"/>
      <c r="F10" s="108"/>
      <c r="G10" s="47">
        <v>0</v>
      </c>
      <c r="H10" s="8" t="s">
        <v>3</v>
      </c>
      <c r="I10" s="1"/>
    </row>
    <row r="11" spans="1:9" x14ac:dyDescent="0.25">
      <c r="A11" s="1"/>
      <c r="B11" s="106" t="s">
        <v>140</v>
      </c>
      <c r="C11" s="107"/>
      <c r="D11" s="107"/>
      <c r="E11" s="107"/>
      <c r="F11" s="108"/>
      <c r="G11" s="47">
        <v>0</v>
      </c>
      <c r="H11" s="8" t="s">
        <v>3</v>
      </c>
      <c r="I11" s="1"/>
    </row>
    <row r="12" spans="1:9" x14ac:dyDescent="0.25">
      <c r="A12" s="1"/>
      <c r="B12" s="106" t="s">
        <v>141</v>
      </c>
      <c r="C12" s="107"/>
      <c r="D12" s="107"/>
      <c r="E12" s="107"/>
      <c r="F12" s="108"/>
      <c r="G12" s="8">
        <v>0</v>
      </c>
      <c r="H12" s="8" t="s">
        <v>3</v>
      </c>
      <c r="I12" s="1"/>
    </row>
    <row r="13" spans="1:9" x14ac:dyDescent="0.25">
      <c r="A13" s="1"/>
      <c r="B13" s="106" t="s">
        <v>142</v>
      </c>
      <c r="C13" s="107"/>
      <c r="D13" s="107"/>
      <c r="E13" s="107"/>
      <c r="F13" s="108"/>
      <c r="G13" s="8">
        <v>0</v>
      </c>
      <c r="H13" s="8" t="s">
        <v>3</v>
      </c>
      <c r="I13" s="1"/>
    </row>
    <row r="14" spans="1:9" x14ac:dyDescent="0.25">
      <c r="A14" s="1"/>
      <c r="B14" s="106" t="s">
        <v>143</v>
      </c>
      <c r="C14" s="107"/>
      <c r="D14" s="107"/>
      <c r="E14" s="107"/>
      <c r="F14" s="108"/>
      <c r="G14" s="8">
        <v>0</v>
      </c>
      <c r="H14" s="8" t="s">
        <v>3</v>
      </c>
      <c r="I14" s="1"/>
    </row>
    <row r="15" spans="1:9" x14ac:dyDescent="0.25">
      <c r="A15" s="1"/>
      <c r="B15" s="106" t="s">
        <v>144</v>
      </c>
      <c r="C15" s="107"/>
      <c r="D15" s="107"/>
      <c r="E15" s="107"/>
      <c r="F15" s="108"/>
      <c r="G15" s="8">
        <v>0</v>
      </c>
      <c r="H15" s="8" t="s">
        <v>3</v>
      </c>
      <c r="I15" s="1"/>
    </row>
    <row r="16" spans="1:9" x14ac:dyDescent="0.25">
      <c r="A16" s="1"/>
      <c r="B16" s="106" t="s">
        <v>145</v>
      </c>
      <c r="C16" s="107"/>
      <c r="D16" s="107"/>
      <c r="E16" s="107"/>
      <c r="F16" s="108"/>
      <c r="G16" s="8">
        <v>0</v>
      </c>
      <c r="H16" s="8" t="s">
        <v>3</v>
      </c>
      <c r="I16" s="1"/>
    </row>
    <row r="17" spans="1:9" x14ac:dyDescent="0.25">
      <c r="A17" s="1"/>
      <c r="B17" s="106" t="s">
        <v>146</v>
      </c>
      <c r="C17" s="107"/>
      <c r="D17" s="107"/>
      <c r="E17" s="107"/>
      <c r="F17" s="108"/>
      <c r="G17" s="8">
        <v>0</v>
      </c>
      <c r="H17" s="8" t="s">
        <v>3</v>
      </c>
      <c r="I17" s="1"/>
    </row>
    <row r="18" spans="1:9" x14ac:dyDescent="0.25">
      <c r="A18" s="1"/>
      <c r="B18" s="109" t="s">
        <v>125</v>
      </c>
      <c r="C18" s="110"/>
      <c r="D18" s="110"/>
      <c r="E18" s="110"/>
      <c r="F18" s="11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urMg8Yeamcb5HLwL6OQrKu+7mPfs8z0zGCcKQ6qnIble2/R8XIEZJ+VJKHPNa3US3lQn6JLvcnHc8qUMhw/fBA==" saltValue="L3rXDWNk1kbJXzTdDx9yc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2022-08-29T10:52:31Z</dcterms:modified>
</cp:coreProperties>
</file>