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Glostrup Spildevand AS (S030)\ØR2025\"/>
    </mc:Choice>
  </mc:AlternateContent>
  <xr:revisionPtr revIDLastSave="0" documentId="13_ncr:1_{EA98FB8A-ACF6-4938-84DE-12C1538605D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7" i="39"/>
  <c r="E18" i="39" s="1"/>
  <c r="C17" i="39"/>
  <c r="C18"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<sst xmlns="http://schemas.openxmlformats.org/spreadsheetml/2006/main" count="559" uniqueCount="237">
  <si>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</si>
  <si>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</si>
  <si>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</si>
  <si>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</si>
  <si>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</si>
  <si>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</si>
  <si>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</si>
  <si>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</si>
  <si>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</si>
  <si>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</si>
  <si>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</si>
  <si>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</si>
  <si>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</si>
  <si>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</si>
  <si>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</si>
  <si>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</si>
  <si>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</si>
  <si>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</si>
  <si>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</si>
  <si>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</si>
  <si>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</si>
  <si>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</si>
  <si>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</si>
  <si>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</si>
  <si>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</si>
  <si>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</si>
  <si>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</si>
  <si>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</si>
  <si>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</si>
  <si>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</si>
  <si>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</si>
  <si>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</si>
  <si>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</si>
  <si>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</si>
  <si>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</si>
  <si>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</si>
  <si>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</si>
  <si>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</si>
  <si>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</si>
  <si>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</si>
  <si>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</si>
  <si>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</si>
  <si>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</si>
  <si>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</si>
  <si>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</si>
  <si>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</si>
  <si>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</si>
  <si>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</si>
  <si>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</si>
  <si>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</si>
  <si>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</si>
  <si>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</si>
  <si>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</si>
  <si>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</si>
  <si>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</si>
  <si>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</si>
  <si>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</si>
  <si>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</si>
  <si>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</si>
  <si>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</si>
  <si>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</si>
  <si>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</si>
  <si>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</si>
  <si>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</si>
  <si>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</si>
  <si>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</si>
  <si>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</si>
  <si>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</si>
  <si>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</si>
  <si>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</si>
  <si>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</si>
  <si>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</si>
  <si>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</si>
  <si>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</si>
  <si>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</si>
  <si>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</si>
  <si>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</si>
  <si>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</si>
  <si>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</si>
  <si>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</si>
  <si>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</si>
  <si>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</si>
  <si>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</si>
  <si>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</si>
  <si>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</si>
  <si>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</si>
  <si>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</si>
  <si>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</si>
  <si>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</si>
  <si>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</si>
  <si>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</si>
  <si>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</si>
  <si>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</si>
  <si>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</si>
  <si>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</si>
  <si>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</si>
  <si>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</si>
  <si>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</si>
  <si>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</si>
  <si>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</si>
  <si>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</si>
  <si>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</si>
  <si>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</si>
  <si>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</si>
  <si>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</si>
  <si>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</si>
  <si>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</si>
  <si>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</si>
  <si>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</si>
  <si>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</si>
  <si>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</si>
  <si>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</si>
  <si>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</si>
  <si>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</si>
  <si>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</si>
  <si>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</si>
  <si>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</si>
  <si>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</si>
  <si>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</si>
  <si>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</si>
  <si>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</si>
  <si>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</si>
  <si>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</si>
  <si>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</si>
  <si>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</si>
  <si>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</si>
  <si>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</si>
  <si>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</si>
  <si>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</si>
  <si>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</si>
  <si>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</si>
  <si>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</si>
  <si>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</si>
  <si>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</si>
  <si>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</si>
  <si>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</si>
  <si>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</si>
  <si>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</si>
  <si>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</si>
  <si>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</si>
  <si>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</si>
  <si>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</si>
  <si>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</si>
  <si>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</si>
  <si>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</si>
  <si>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</si>
  <si>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</si>
  <si>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</si>
  <si>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</si>
  <si>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</si>
  <si>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</si>
  <si>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</si>
  <si>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</si>
  <si>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</si>
  <si>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</si>
  <si>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</si>
  <si>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</si>
  <si>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</si>
  <si>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</si>
  <si>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</si>
  <si>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</si>
  <si>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</si>
  <si>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</si>
  <si>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</si>
  <si>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</si>
  <si>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</si>
  <si>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</si>
  <si>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</si>
  <si>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</si>
  <si>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</si>
  <si>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</si>
  <si>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</si>
  <si>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</si>
  <si>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</si>
  <si>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</si>
  <si>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</si>
  <si>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</si>
  <si>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</si>
  <si>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</si>
  <si>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</si>
  <si>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</si>
  <si>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</si>
  <si>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</si>
  <si>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</si>
  <si>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</si>
  <si>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</si>
  <si>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</si>
  <si>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</si>
  <si>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</si>
  <si>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</si>
  <si>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</si>
  <si>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</si>
  <si>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</si>
  <si>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</si>
  <si>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</si>
  <si>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</si>
  <si>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</si>
  <si>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</si>
  <si>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</si>
  <si>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</si>
  <si>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</si>
  <si>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</si>
  <si>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</si>
  <si>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</si>
  <si>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</si>
  <si>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</si>
  <si>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</si>
  <si>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</si>
  <si>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</si>
  <si>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</si>
  <si>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</si>
  <si>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</si>
  <si>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</si>
  <si>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</si>
  <si>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</si>
  <si>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</si>
  <si>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</si>
  <si>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</si>
  <si>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</si>
  <si>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</si>
  <si>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</si>
  <si>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</si>
  <si>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</si>
  <si>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</si>
  <si>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</si>
  <si>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</si>
  <si>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</si>
  <si>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</si>
  <si>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Gebyr til Miljøstyrelsen</t>
  </si>
  <si>
    <t>Til statusmeddelelse for 2025</t>
  </si>
  <si>
    <t>Etape E ledningsomlægning Letbanen</t>
  </si>
  <si>
    <t>Byggemodne 5 ejendom 2023</t>
  </si>
  <si>
    <t>Harrestrup Å Kagsåparken Sømosen Å</t>
  </si>
  <si>
    <t>Skybrudsberegning kommunalt pålæg</t>
  </si>
  <si>
    <t>Styring og overvågning Harrestrup Å Fase 5</t>
  </si>
  <si>
    <t>Afslutning etape E ledningsomlægning Letbanen</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</si>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</sst>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229</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g4e+M6KpzzjCbnk+e4iMIimgnGKydSaks3jjROws0DyfQ66cUu0JF/1AP8J4+Mt50De6q5c1s9OV9aedZ3+D4Q==" saltValue="8k7gbmK3GJbfdmaySdu6C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65772</v>
      </c>
      <c r="D10" s="14" t="s">
        <v>3</v>
      </c>
      <c r="E10" s="1"/>
    </row>
    <row r="11" spans="1:5" ht="15" customHeight="1" x14ac:dyDescent="0.25">
      <c r="A11" s="1"/>
      <c r="B11" s="72" t="s">
        <v>227</v>
      </c>
      <c r="C11" s="73">
        <v>12158728</v>
      </c>
      <c r="D11" s="14" t="s">
        <v>3</v>
      </c>
      <c r="E11" s="1"/>
    </row>
    <row r="12" spans="1:5" x14ac:dyDescent="0.25">
      <c r="A12" s="1"/>
      <c r="B12" s="72" t="s">
        <v>228</v>
      </c>
      <c r="C12" s="73">
        <v>10785</v>
      </c>
      <c r="D12" s="14" t="s">
        <v>3</v>
      </c>
      <c r="E12" s="1"/>
    </row>
    <row r="13" spans="1:5" x14ac:dyDescent="0.25">
      <c r="A13" s="1"/>
      <c r="B13" s="72"/>
      <c r="C13" s="73"/>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12235285</v>
      </c>
      <c r="D20" s="13" t="s">
        <v>3</v>
      </c>
      <c r="E20" s="1"/>
    </row>
    <row r="21" spans="1:5" x14ac:dyDescent="0.25">
      <c r="A21" s="1"/>
      <c r="B21" s="33" t="s">
        <v>168</v>
      </c>
      <c r="C21" s="12">
        <f>C20*(1+'Fane 15. Nøgletal'!C10)^2</f>
        <v>13911466.31092165</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16472</v>
      </c>
      <c r="D25" s="14" t="s">
        <v>3</v>
      </c>
      <c r="E25" s="1"/>
    </row>
    <row r="26" spans="1:5" x14ac:dyDescent="0.25">
      <c r="A26" s="1"/>
      <c r="B26" s="37" t="s">
        <v>83</v>
      </c>
      <c r="C26" s="9">
        <v>3133</v>
      </c>
      <c r="D26" s="14" t="s">
        <v>3</v>
      </c>
      <c r="E26" s="1"/>
    </row>
    <row r="27" spans="1:5" x14ac:dyDescent="0.25">
      <c r="A27" s="1"/>
      <c r="B27" s="37" t="s">
        <v>148</v>
      </c>
      <c r="C27" s="9">
        <v>3180</v>
      </c>
      <c r="D27" s="14" t="s">
        <v>3</v>
      </c>
      <c r="E27" s="1"/>
    </row>
    <row r="28" spans="1:5" x14ac:dyDescent="0.25">
      <c r="A28" s="1"/>
      <c r="B28" s="34" t="s">
        <v>169</v>
      </c>
      <c r="C28" s="9">
        <v>3228</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5/IfPF5aFBR1jUnt4eS9s6Hz2cKXYkXr8UsNy+LmaUjd53h15zwYmNbNrCyclkc7iakdRipVGtnhVDGBGfLZFQ==" saltValue="88LsM/B+By/6yQiDtwvZd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1327319.2166502625</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-2816962.1037550028</v>
      </c>
      <c r="D14" s="14" t="s">
        <v>3</v>
      </c>
      <c r="E14" s="1"/>
    </row>
    <row r="15" spans="1:5" x14ac:dyDescent="0.25">
      <c r="A15" s="1"/>
      <c r="B15" s="65" t="s">
        <v>203</v>
      </c>
      <c r="C15" s="9">
        <v>-2816962.1037550028</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39084867.328332178</v>
      </c>
      <c r="D20" s="14" t="s">
        <v>3</v>
      </c>
      <c r="E20" s="1"/>
    </row>
    <row r="21" spans="1:5" x14ac:dyDescent="0.25">
      <c r="A21" s="1"/>
      <c r="B21" s="65" t="s">
        <v>207</v>
      </c>
      <c r="C21" s="9">
        <v>39619789</v>
      </c>
      <c r="D21" s="14" t="s">
        <v>3</v>
      </c>
      <c r="E21" s="1"/>
    </row>
    <row r="22" spans="1:5" x14ac:dyDescent="0.25">
      <c r="A22" s="1"/>
      <c r="B22" s="65" t="s">
        <v>29</v>
      </c>
      <c r="C22" s="9">
        <v>0</v>
      </c>
      <c r="D22" s="14" t="s">
        <v>3</v>
      </c>
      <c r="E22" s="1"/>
    </row>
    <row r="23" spans="1:5" x14ac:dyDescent="0.25">
      <c r="A23" s="1"/>
      <c r="B23" s="82" t="s">
        <v>208</v>
      </c>
      <c r="C23" s="57">
        <f>C20-C21-C22</f>
        <v>-534921.67166782171</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-2816962.1037550028</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MxY/FXEtNSDWT+b7l9jbfAff9ZpO5xoNQFShJALX5j2YDjxgEFJKwDvkNXQZzjYiUt532i0xQAfnhZdI021Bqw==" saltValue="RqH6vk3bCtssFJLmpr/O9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Qmf9sNeIYaQR0krW6bgEMdHZs/EpFLoyfdSNXR/Eo/l3IUvCTLZl1L8T4l6RVT8YuSOjhyglQtiAowigAChxQ==" saltValue="Zqom6r7Av8l2CNRW9gB2V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217</v>
      </c>
      <c r="C12" s="110"/>
      <c r="D12" s="111"/>
      <c r="E12" s="1"/>
    </row>
    <row r="13" spans="1:5" ht="26.25" x14ac:dyDescent="0.25">
      <c r="A13" s="1"/>
      <c r="B13" s="79" t="s">
        <v>216</v>
      </c>
      <c r="C13" s="7">
        <v>16382</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-16382</v>
      </c>
      <c r="D15" s="11" t="s">
        <v>3</v>
      </c>
      <c r="E15" s="1"/>
    </row>
    <row r="16" spans="1:5" ht="14.25" customHeight="1" x14ac:dyDescent="0.25">
      <c r="A16" s="1"/>
      <c r="B16" s="33" t="s">
        <v>174</v>
      </c>
      <c r="C16" s="12">
        <f>C11+C15</f>
        <v>-16382</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ct1K+3x0H5jTeSu3imDNHvng+Olp/YiPGp3DrmIS7bzz2+wD65mogyyrEOuSN6sTWoXdE62gORGiTEF9XGwcQ==" saltValue="inLVOBeAMHNnbhc3+2b6X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tjRnbZ9hmbXTgDiyyOvibyALrhbLin0s9666/Qwi0VFvEewRla9k5dHxuBcteBqgl5n/aDGHBTg24KoahB+LFw==" saltValue="eHgt7u9EPEtnIlreuSoqe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0</v>
      </c>
      <c r="D11" s="14" t="s">
        <v>3</v>
      </c>
      <c r="E11" s="9">
        <v>1396603</v>
      </c>
      <c r="F11" s="14" t="s">
        <v>3</v>
      </c>
      <c r="G11" s="1"/>
    </row>
    <row r="12" spans="1:7" x14ac:dyDescent="0.25">
      <c r="A12" s="1"/>
      <c r="B12" s="24" t="s">
        <v>231</v>
      </c>
      <c r="C12" s="21">
        <v>3110</v>
      </c>
      <c r="D12" s="14" t="s">
        <v>3</v>
      </c>
      <c r="E12" s="9">
        <v>7765</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3110</v>
      </c>
      <c r="D19" s="13" t="s">
        <v>3</v>
      </c>
      <c r="E19" s="12">
        <f>SUM(E10:E18)</f>
        <v>1404368</v>
      </c>
      <c r="F19" s="13" t="s">
        <v>3</v>
      </c>
      <c r="G19" s="1"/>
    </row>
    <row r="20" spans="1:7" x14ac:dyDescent="0.25">
      <c r="A20" s="1"/>
      <c r="B20" s="33" t="s">
        <v>175</v>
      </c>
      <c r="C20" s="12">
        <f>C19*(1+'Fane 15. Nøgletal'!C10)</f>
        <v>3316.1930000000002</v>
      </c>
      <c r="D20" s="13" t="s">
        <v>3</v>
      </c>
      <c r="E20" s="12">
        <f>E19*(1+'Fane 15. Nøgletal'!C10)</f>
        <v>1497477.5984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PEK457jjm9YuH9fbpW9TSDnrPye7gY3dz/qbHFQNHNRpEuCTVVOWf7aDAEX+0MfJE0s5dnIFJLXTywaJzgbyQ==" saltValue="19+qAAioQJcEsZKebaKvT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3"/>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232</v>
      </c>
      <c r="C10" s="21">
        <v>525695</v>
      </c>
      <c r="D10" s="14" t="s">
        <v>3</v>
      </c>
      <c r="E10" s="9">
        <v>0</v>
      </c>
      <c r="F10" s="14" t="s">
        <v>3</v>
      </c>
      <c r="G10" s="1"/>
    </row>
    <row r="11" spans="1:7" x14ac:dyDescent="0.25">
      <c r="A11" s="1"/>
      <c r="B11" s="24" t="s">
        <v>233</v>
      </c>
      <c r="C11" s="21">
        <v>380790</v>
      </c>
      <c r="D11" s="14" t="s">
        <v>3</v>
      </c>
      <c r="E11" s="9">
        <v>0</v>
      </c>
      <c r="F11" s="14" t="s">
        <v>3</v>
      </c>
      <c r="G11" s="1"/>
    </row>
    <row r="12" spans="1:7" x14ac:dyDescent="0.25">
      <c r="A12" s="1"/>
      <c r="B12" s="24" t="s">
        <v>234</v>
      </c>
      <c r="C12" s="21">
        <v>424935</v>
      </c>
      <c r="D12" s="14" t="s">
        <v>3</v>
      </c>
      <c r="E12" s="9">
        <v>0</v>
      </c>
      <c r="F12" s="14" t="s">
        <v>3</v>
      </c>
      <c r="G12" s="1"/>
    </row>
    <row r="13" spans="1:7" x14ac:dyDescent="0.25">
      <c r="A13" s="1"/>
      <c r="B13" s="24" t="s">
        <v>235</v>
      </c>
      <c r="C13" s="21">
        <v>37550</v>
      </c>
      <c r="D13" s="14" t="s">
        <v>3</v>
      </c>
      <c r="E13" s="9">
        <v>0</v>
      </c>
      <c r="F13" s="14" t="s">
        <v>3</v>
      </c>
      <c r="G13" s="1"/>
    </row>
    <row r="14" spans="1:7" x14ac:dyDescent="0.25">
      <c r="A14" s="1"/>
      <c r="B14" s="24" t="s">
        <v>236</v>
      </c>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33" t="s">
        <v>177</v>
      </c>
      <c r="C17" s="12">
        <f>SUM(C10:C16)</f>
        <v>1368970</v>
      </c>
      <c r="D17" s="13" t="s">
        <v>3</v>
      </c>
      <c r="E17" s="12">
        <f>SUM(E10:E16)</f>
        <v>0</v>
      </c>
      <c r="F17" s="13" t="s">
        <v>3</v>
      </c>
      <c r="G17" s="1"/>
    </row>
    <row r="18" spans="1:7" x14ac:dyDescent="0.25">
      <c r="A18" s="1"/>
      <c r="B18" s="33" t="s">
        <v>178</v>
      </c>
      <c r="C18" s="12">
        <f>C17*(1+'Fane 15. Nøgletal'!C10)^2</f>
        <v>1556512.9897393</v>
      </c>
      <c r="D18" s="13" t="s">
        <v>3</v>
      </c>
      <c r="E18" s="12">
        <f>E17*(1+'Fane 15. Nøgletal'!C10)^2</f>
        <v>0</v>
      </c>
      <c r="F18" s="13" t="s">
        <v>3</v>
      </c>
      <c r="G18" s="1"/>
    </row>
    <row r="19" spans="1:7" x14ac:dyDescent="0.25">
      <c r="A19" s="1"/>
      <c r="B19" s="1"/>
      <c r="C19" s="1"/>
      <c r="D19" s="1"/>
      <c r="E19" s="1"/>
      <c r="F19" s="1"/>
      <c r="G19" s="1"/>
    </row>
    <row r="20" spans="1:7" x14ac:dyDescent="0.25">
      <c r="A20" s="1"/>
      <c r="B20" s="128"/>
      <c r="C20" s="128"/>
      <c r="D20" s="128"/>
      <c r="E20" s="128"/>
      <c r="F20" s="128"/>
      <c r="G20" s="1"/>
    </row>
    <row r="21" spans="1:7" x14ac:dyDescent="0.25">
      <c r="A21" s="1"/>
      <c r="B21" s="47"/>
      <c r="C21" s="47"/>
      <c r="D21" s="47"/>
      <c r="E21" s="47"/>
      <c r="F21" s="48"/>
      <c r="G21" s="1"/>
    </row>
    <row r="22" spans="1:7" x14ac:dyDescent="0.25">
      <c r="A22" s="1"/>
      <c r="B22" s="49"/>
      <c r="C22" s="50"/>
      <c r="D22" s="51"/>
      <c r="E22" s="52"/>
      <c r="F22" s="51"/>
      <c r="G22" s="1"/>
    </row>
    <row r="23" spans="1:7" x14ac:dyDescent="0.25">
      <c r="A23" s="1"/>
      <c r="B23" s="49"/>
      <c r="C23" s="50"/>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47"/>
      <c r="C27" s="47"/>
      <c r="D27" s="47"/>
      <c r="E27" s="47"/>
      <c r="F27" s="48"/>
      <c r="G27" s="1"/>
    </row>
    <row r="28" spans="1:7" x14ac:dyDescent="0.25">
      <c r="A28" s="1"/>
      <c r="B28" s="49"/>
      <c r="C28" s="50"/>
      <c r="D28" s="51"/>
      <c r="E28" s="52"/>
      <c r="F28" s="51"/>
      <c r="G28" s="1"/>
    </row>
    <row r="29" spans="1:7" x14ac:dyDescent="0.25">
      <c r="A29" s="1"/>
      <c r="B29" s="49"/>
      <c r="C29" s="50"/>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46"/>
      <c r="C32" s="46"/>
      <c r="D32" s="46"/>
      <c r="E32" s="46"/>
      <c r="F32" s="46"/>
      <c r="G32" s="1"/>
    </row>
    <row r="33" spans="1:7" x14ac:dyDescent="0.25">
      <c r="A33" s="1"/>
      <c r="B33" s="128"/>
      <c r="C33" s="128"/>
      <c r="D33" s="128"/>
      <c r="E33" s="128"/>
      <c r="F33" s="128"/>
      <c r="G33" s="1"/>
    </row>
    <row r="34" spans="1:7" x14ac:dyDescent="0.25">
      <c r="A34" s="1"/>
      <c r="B34" s="47"/>
      <c r="C34" s="47"/>
      <c r="D34" s="47"/>
      <c r="E34" s="47"/>
      <c r="F34" s="48"/>
      <c r="G34" s="1"/>
    </row>
    <row r="35" spans="1:7" x14ac:dyDescent="0.25">
      <c r="A35" s="1"/>
      <c r="B35" s="49"/>
      <c r="C35" s="50"/>
      <c r="D35" s="51"/>
      <c r="E35" s="52"/>
      <c r="F35" s="51"/>
      <c r="G35" s="1"/>
    </row>
    <row r="36" spans="1:7" x14ac:dyDescent="0.25">
      <c r="A36" s="1"/>
      <c r="B36" s="49"/>
      <c r="C36" s="50"/>
      <c r="D36" s="51"/>
      <c r="E36" s="52"/>
      <c r="F36" s="51"/>
      <c r="G36" s="1"/>
    </row>
    <row r="37" spans="1:7" x14ac:dyDescent="0.25">
      <c r="A37" s="1"/>
      <c r="B37" s="53"/>
      <c r="C37" s="54"/>
      <c r="D37" s="55"/>
      <c r="E37" s="54"/>
      <c r="F37" s="55"/>
      <c r="G37" s="1"/>
    </row>
    <row r="38" spans="1:7" x14ac:dyDescent="0.25">
      <c r="A38" s="1"/>
      <c r="B38" s="53"/>
      <c r="C38" s="54"/>
      <c r="D38" s="55"/>
      <c r="E38" s="54"/>
      <c r="F38" s="55"/>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sheetData>
  <sheetProtection algorithmName="SHA-512" hashValue="XWRqpgiZ6bKmqPOQvzUBSc5UQQHqsCiGsxZXYkFN/WmLHFsF5ukfPchIMZyQ1E4/oTZ38U6qOkt3VusBE2eTmA==" saltValue="8OpcHrrodFRBrgcGI8jMYw==" spinCount="100000" sheet="1" objects="1" scenarios="1"/>
  <mergeCells count="4">
    <mergeCell ref="B33:F33"/>
    <mergeCell ref="B3:F4"/>
    <mergeCell ref="B8:F8"/>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5I+42RxOiidRDSeXzTPuuzfglk2pwdVkwTnUG7p9aI1HhucOGdDC91mheRqZ0EDIerjjN9XtGRqho9LElxLiUQ==" saltValue="rc1HYYvxZdbpAPzDJ8Hff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750sfQqzKWxskmW9K3FXY5DliXtdB1NW+Rl8iRAaBVsE+FcrDL5U9n8MwyXsI319AgO2mfhBDEUVchluKaWhrQ==" saltValue="HWkf7eE1rGGuQDfTNLJnC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nTp2Ujx6CraHKlpRPhVTRr5u+KYs3HoPFBblrwM1ud7jEvRQ9b7FHkz7PNKWg3ddlC6qUuLxMhwoqkXBypdIA==" saltValue="jQVZBwKENL3x6/m9XA7Ms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23895404.659835957</v>
      </c>
      <c r="D9" s="8" t="s">
        <v>3</v>
      </c>
      <c r="E9" s="1"/>
    </row>
    <row r="10" spans="1:5" ht="17.25" customHeight="1" x14ac:dyDescent="0.25">
      <c r="A10" s="1"/>
      <c r="B10" s="64" t="s">
        <v>35</v>
      </c>
      <c r="C10" s="7">
        <f>'Fane 11.1. Varige tillæg'!C20</f>
        <v>3316.1930000000002</v>
      </c>
      <c r="D10" s="8" t="s">
        <v>3</v>
      </c>
      <c r="E10" s="1"/>
    </row>
    <row r="11" spans="1:5" ht="17.25" customHeight="1" x14ac:dyDescent="0.25">
      <c r="A11" s="1"/>
      <c r="B11" s="64" t="s">
        <v>36</v>
      </c>
      <c r="C11" s="9">
        <f>'Fane 11.1. Varige tillæg'!E20</f>
        <v>1497477.5984</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2030251.3248845653</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-148998.1795284632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27277451.596592057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13927938.31092165</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Engangstillæg'!C18</f>
        <v>1556512.9897393</v>
      </c>
      <c r="D26" s="8" t="s">
        <v>3</v>
      </c>
      <c r="E26" s="1"/>
    </row>
    <row r="27" spans="1:5" ht="15" customHeight="1" x14ac:dyDescent="0.25">
      <c r="A27" s="1"/>
      <c r="B27" s="64" t="s">
        <v>38</v>
      </c>
      <c r="C27" s="38">
        <f>'Fane 11.2. Engangstillæg'!E18</f>
        <v>0</v>
      </c>
      <c r="D27" s="8" t="s">
        <v>3</v>
      </c>
      <c r="E27" s="1"/>
    </row>
    <row r="28" spans="1:5" ht="15" customHeight="1" x14ac:dyDescent="0.25">
      <c r="A28" s="1"/>
      <c r="B28" s="64" t="s">
        <v>92</v>
      </c>
      <c r="C28" s="38">
        <f>-C26*('Fane 15. Nøgletal'!C21+'Fane 5. Individuelt eff. krav'!C9)</f>
        <v>-31130.259794786001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1525382.7299445139</v>
      </c>
      <c r="D30" s="11" t="s">
        <v>3</v>
      </c>
      <c r="E30" s="1"/>
    </row>
    <row r="31" spans="1:5" x14ac:dyDescent="0.25">
      <c r="A31" s="1"/>
      <c r="B31" s="33" t="s">
        <v>69</v>
      </c>
      <c r="C31" s="28"/>
      <c r="D31" s="19"/>
      <c r="E31" s="1"/>
    </row>
    <row r="32" spans="1:5" x14ac:dyDescent="0.25">
      <c r="A32" s="1"/>
      <c r="B32" s="31" t="s">
        <v>79</v>
      </c>
      <c r="C32" s="62">
        <f>'Fane 7. Kontrol af ØR2023'!C27</f>
        <v>-2816962.1037550028</v>
      </c>
      <c r="D32" s="11" t="s">
        <v>3</v>
      </c>
      <c r="E32" s="1"/>
    </row>
    <row r="33" spans="1:5" ht="15" customHeight="1" x14ac:dyDescent="0.25">
      <c r="A33" s="1"/>
      <c r="B33" s="33" t="s">
        <v>154</v>
      </c>
      <c r="C33" s="28"/>
      <c r="D33" s="19"/>
      <c r="E33" s="1"/>
    </row>
    <row r="34" spans="1:5" x14ac:dyDescent="0.25">
      <c r="A34" s="1"/>
      <c r="B34" s="31" t="s">
        <v>154</v>
      </c>
      <c r="C34" s="10">
        <f>'Fane 9. Korrektion af ØR2023'!C16</f>
        <v>-16382</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39897428.533703223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E9fUUtlt/iXgPre5NBj+52wiq/TLUbV4ga6mqZFhLHvhHvF8mMZaYuGPBZpf9604jp/QMSG6VSeUrNdSMYkE/g==" saltValue="VUVdE3zQh0wL9i+C7yy13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4UGiWd72H/QIct54QmhD0aFH6mz1hrOj34sHWdoplRi64RBzaRk2pE04MDH28YDq7gYnThzEBmlyNJvUJ7ANUA==" saltValue="eADHWvYUo3SWzq7dODxDx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27277451.596592057</v>
      </c>
      <c r="D9" s="8" t="s">
        <v>3</v>
      </c>
      <c r="E9" s="1"/>
    </row>
    <row r="10" spans="1:5" ht="15" customHeight="1" x14ac:dyDescent="0.25">
      <c r="A10" s="1"/>
      <c r="B10" s="26" t="s">
        <v>19</v>
      </c>
      <c r="C10" s="7">
        <f>C9*'Fane 15. Nøgletal'!C10</f>
        <v>1808495.0408540533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-155699.22365457632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28930247.413791534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14836929.527335756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43767176.941127285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r78c1/frx4W4y65u8WpNUpTMrclrPtpIxJSFxJvhvGRjL/ehWc9BNAsHWc8V4mvPRZeqRfVbgzf8D8kchfJxg==" saltValue="NSNNeQbOZlUaDEWPzSypp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28930247.413791534</v>
      </c>
      <c r="D9" s="8" t="s">
        <v>3</v>
      </c>
      <c r="E9" s="1"/>
    </row>
    <row r="10" spans="1:5" ht="15" customHeight="1" x14ac:dyDescent="0.25">
      <c r="A10" s="1"/>
      <c r="B10" s="26" t="s">
        <v>19</v>
      </c>
      <c r="C10" s="7">
        <f>SUM(C9:C9)*'Fane 15. Nøgletal'!C10</f>
        <v>1918075.4035343786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-162701.64053921722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30685621.176786695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15820457.237098116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46506078.413884811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ZLqw9PQNELvcU4MPnjX7sunpP0WvDGFHObazJjNQg/qz0ox4nyTUjvg7g8+STcJ5UIxdMlpaLcZ0OwiYqPWyg==" saltValue="88VR2qkIz23aSKtIPirkO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30685621.176786695</v>
      </c>
      <c r="D9" s="8" t="s">
        <v>3</v>
      </c>
      <c r="E9" s="1"/>
    </row>
    <row r="10" spans="1:5" ht="15" customHeight="1" x14ac:dyDescent="0.25">
      <c r="A10" s="1"/>
      <c r="B10" s="26" t="s">
        <v>19</v>
      </c>
      <c r="C10" s="7">
        <f>SUM(C9:C9)*'Fane 15. Nøgletal'!C10</f>
        <v>2034456.6840209577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-170018.98412082798</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32550058.876686826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16869190.717917722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49419249.594604552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jCnKTMo6711EOPLRyI09jCiCG61QMFh3e7ar4pBuwRzEid/bN95R1ffR9+zapwupJVv6t5sK0vzJgKfH6aJSw==" saltValue="b/r+8WFUyr0J08+ornwXR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22087727.999899372</v>
      </c>
      <c r="D9" s="8" t="s">
        <v>3</v>
      </c>
      <c r="E9" s="1"/>
    </row>
    <row r="10" spans="1:5" ht="15" customHeight="1" x14ac:dyDescent="0.25">
      <c r="A10" s="1"/>
      <c r="B10" s="64" t="s">
        <v>35</v>
      </c>
      <c r="C10" s="7">
        <v>2638.2327999999998</v>
      </c>
      <c r="D10" s="8" t="s">
        <v>3</v>
      </c>
      <c r="E10" s="1"/>
    </row>
    <row r="11" spans="1:5" ht="15" customHeight="1" x14ac:dyDescent="0.25">
      <c r="A11" s="1"/>
      <c r="B11" s="64" t="s">
        <v>36</v>
      </c>
      <c r="C11" s="9">
        <v>148725.64559999999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1796918.6237665892</v>
      </c>
      <c r="D16" s="8" t="s">
        <v>3</v>
      </c>
      <c r="E16" s="1"/>
    </row>
    <row r="17" spans="1:5" ht="15" customHeight="1" x14ac:dyDescent="0.25">
      <c r="A17" s="1"/>
      <c r="B17" s="64" t="s">
        <v>10</v>
      </c>
      <c r="C17" s="38">
        <v>0</v>
      </c>
      <c r="D17" s="8" t="s">
        <v>3</v>
      </c>
      <c r="E17" s="1"/>
    </row>
    <row r="18" spans="1:5" ht="15" customHeight="1" x14ac:dyDescent="0.25">
      <c r="A18" s="1"/>
      <c r="B18" s="64" t="s">
        <v>22</v>
      </c>
      <c r="C18" s="38">
        <v>-140605.84223000458</v>
      </c>
      <c r="D18" s="8" t="s">
        <v>3</v>
      </c>
      <c r="E18" s="1"/>
    </row>
    <row r="19" spans="1:5" ht="15" customHeight="1" x14ac:dyDescent="0.25">
      <c r="A19" s="1"/>
      <c r="B19" s="64" t="s">
        <v>23</v>
      </c>
      <c r="C19" s="38">
        <v>0</v>
      </c>
      <c r="D19" s="8" t="s">
        <v>3</v>
      </c>
      <c r="E19" s="43"/>
    </row>
    <row r="20" spans="1:5" ht="15" customHeight="1" x14ac:dyDescent="0.25">
      <c r="A20" s="1"/>
      <c r="B20" s="82" t="s">
        <v>21</v>
      </c>
      <c r="C20" s="10">
        <v>23895404.659835957</v>
      </c>
      <c r="D20" s="11" t="s">
        <v>3</v>
      </c>
      <c r="E20" s="1"/>
    </row>
    <row r="21" spans="1:5" ht="15" customHeight="1" x14ac:dyDescent="0.25">
      <c r="A21" s="1"/>
      <c r="B21" s="33" t="s">
        <v>12</v>
      </c>
      <c r="C21" s="28"/>
      <c r="D21" s="19"/>
      <c r="E21" s="1"/>
    </row>
    <row r="22" spans="1:5" ht="15" customHeight="1" x14ac:dyDescent="0.25">
      <c r="A22" s="1"/>
      <c r="B22" s="31" t="s">
        <v>12</v>
      </c>
      <c r="C22" s="10">
        <v>15138328.841285119</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1359236.8217612798</v>
      </c>
      <c r="D26" s="8" t="s">
        <v>3</v>
      </c>
      <c r="E26" s="1"/>
    </row>
    <row r="27" spans="1:5" ht="15" customHeight="1" x14ac:dyDescent="0.25">
      <c r="A27" s="1"/>
      <c r="B27" s="64" t="s">
        <v>38</v>
      </c>
      <c r="C27" s="38">
        <v>0</v>
      </c>
      <c r="D27" s="8" t="s">
        <v>3</v>
      </c>
      <c r="E27" s="1"/>
    </row>
    <row r="28" spans="1:5" ht="15" customHeight="1" x14ac:dyDescent="0.25">
      <c r="A28" s="1"/>
      <c r="B28" s="64" t="s">
        <v>92</v>
      </c>
      <c r="C28" s="71">
        <v>-27184.736435225597</v>
      </c>
      <c r="D28" s="8" t="s">
        <v>3</v>
      </c>
      <c r="E28" s="1"/>
    </row>
    <row r="29" spans="1:5" ht="15" customHeight="1" x14ac:dyDescent="0.25">
      <c r="A29" s="1"/>
      <c r="B29" s="64" t="s">
        <v>93</v>
      </c>
      <c r="C29" s="38">
        <v>0</v>
      </c>
      <c r="D29" s="8" t="s">
        <v>3</v>
      </c>
      <c r="E29" s="1"/>
    </row>
    <row r="30" spans="1:5" ht="15" customHeight="1" x14ac:dyDescent="0.25">
      <c r="A30" s="1"/>
      <c r="B30" s="67" t="s">
        <v>43</v>
      </c>
      <c r="C30" s="10">
        <v>1332052.0853260541</v>
      </c>
      <c r="D30" s="11" t="s">
        <v>3</v>
      </c>
      <c r="E30" s="1"/>
    </row>
    <row r="31" spans="1:5" ht="15" customHeight="1" x14ac:dyDescent="0.25">
      <c r="A31" s="1"/>
      <c r="B31" s="33" t="s">
        <v>69</v>
      </c>
      <c r="C31" s="28"/>
      <c r="D31" s="19"/>
      <c r="E31" s="1"/>
    </row>
    <row r="32" spans="1:5" ht="15" customHeight="1" x14ac:dyDescent="0.25">
      <c r="A32" s="1"/>
      <c r="B32" s="31" t="s">
        <v>79</v>
      </c>
      <c r="C32" s="10">
        <v>-2816962</v>
      </c>
      <c r="D32" s="11" t="s">
        <v>3</v>
      </c>
      <c r="E32" s="1"/>
    </row>
    <row r="33" spans="1:5" x14ac:dyDescent="0.25">
      <c r="A33" s="1"/>
      <c r="B33" s="33" t="s">
        <v>128</v>
      </c>
      <c r="C33" s="28"/>
      <c r="D33" s="19"/>
      <c r="E33" s="1"/>
    </row>
    <row r="34" spans="1:5" ht="15.4" customHeight="1" x14ac:dyDescent="0.25">
      <c r="A34" s="1"/>
      <c r="B34" s="31" t="s">
        <v>128</v>
      </c>
      <c r="C34" s="10">
        <v>-16337</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37532486.586447135</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JpcbVRvWs1yIAE/nMm1GDC4vxzdZahSuLEoMSBO7al69A2ODCta4LDus0zxfLRm86vf64K6TG136FfJXguX/ig==" saltValue="c0a9+aIP1jygY3IcYCQTl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7027440.709489991</v>
      </c>
      <c r="D9" s="14" t="s">
        <v>3</v>
      </c>
      <c r="E9" s="1"/>
    </row>
    <row r="10" spans="1:5" x14ac:dyDescent="0.25">
      <c r="A10" s="1"/>
      <c r="B10" s="65" t="s">
        <v>125</v>
      </c>
      <c r="C10" s="23">
        <f>('Fane 3. Omkostninger i ØR2024'!C10+'Fane 3. Omkostninger i ØR2024'!C12+'Fane 3. Omkostninger i ØR2024'!C14)*(1+'Fane 15. Nøgletal'!C9)</f>
        <v>2851.4020102399995</v>
      </c>
      <c r="D10" s="14" t="s">
        <v>3</v>
      </c>
      <c r="E10" s="1"/>
    </row>
    <row r="11" spans="1:5" x14ac:dyDescent="0.25">
      <c r="A11" s="1"/>
      <c r="B11" s="65" t="s">
        <v>131</v>
      </c>
      <c r="C11" s="23">
        <f>C9*'Fane 15. Nøgletal'!C21+C10*'Fane 15. Nøgletal'!C21</f>
        <v>140605.84223000464</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7446372.9198272601</v>
      </c>
      <c r="D15" s="14" t="s">
        <v>3</v>
      </c>
      <c r="E15" s="1"/>
    </row>
    <row r="16" spans="1:5" x14ac:dyDescent="0.25">
      <c r="A16" s="1"/>
      <c r="B16" s="65" t="s">
        <v>184</v>
      </c>
      <c r="C16" s="23">
        <f>('Fane 2.1. Økonomisk ramme 2025'!C10+'Fane 2.1. Økonomisk ramme 2025'!C12+'Fane 2.1. Økonomisk ramme 2025'!C14)*(1+'Fane 15. Nøgletal'!C10)</f>
        <v>3536.0565959000005</v>
      </c>
      <c r="D16" s="14" t="s">
        <v>3</v>
      </c>
      <c r="E16" s="1"/>
    </row>
    <row r="17" spans="1:5" x14ac:dyDescent="0.25">
      <c r="A17" s="1"/>
      <c r="B17" s="65" t="s">
        <v>132</v>
      </c>
      <c r="C17" s="23">
        <f>C15*'Fane 15. Nøgletal'!C21+C16*'Fane 15. Nøgletal'!C21</f>
        <v>148998.1795284632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7784961.1827288149</v>
      </c>
      <c r="D21" s="14" t="s">
        <v>3</v>
      </c>
      <c r="E21" s="1"/>
    </row>
    <row r="22" spans="1:5" x14ac:dyDescent="0.25">
      <c r="A22" s="1"/>
      <c r="B22" s="65" t="s">
        <v>196</v>
      </c>
      <c r="C22" s="23">
        <f>C21*'Fane 15. Nøgletal'!C21</f>
        <v>155699.22365457632</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8135082.0269608609</v>
      </c>
      <c r="D26" s="14" t="s">
        <v>3</v>
      </c>
      <c r="E26" s="1"/>
    </row>
    <row r="27" spans="1:5" x14ac:dyDescent="0.25">
      <c r="A27" s="1"/>
      <c r="B27" s="65" t="s">
        <v>194</v>
      </c>
      <c r="C27" s="23">
        <f>C26*'Fane 15. Nøgletal'!C21</f>
        <v>162701.64053921722</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8500949.2060413994</v>
      </c>
      <c r="D31" s="14" t="s">
        <v>3</v>
      </c>
      <c r="E31" s="1"/>
    </row>
    <row r="32" spans="1:5" x14ac:dyDescent="0.25">
      <c r="A32" s="1"/>
      <c r="B32" s="65" t="s">
        <v>195</v>
      </c>
      <c r="C32" s="23">
        <f>C31*'Fane 15. Nøgletal'!C21</f>
        <v>170018.98412082798</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cuXbUM7HEt3VdTre42Wmxo8iueYbJCG3jHre4oWBc7Am5tv7Tg/QVNIRFcPr9eQUJ8LX5xarziyFXFS6VVkcw==" saltValue="HsMbagsPw3Jv4mKpoFyaW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17090310.969881535</v>
      </c>
      <c r="D9" s="14" t="s">
        <v>3</v>
      </c>
      <c r="E9" s="1"/>
    </row>
    <row r="10" spans="1:5" x14ac:dyDescent="0.25">
      <c r="A10" s="1"/>
      <c r="B10" s="65" t="s">
        <v>126</v>
      </c>
      <c r="C10" s="23">
        <f>('Fane 3. Omkostninger i ØR2024'!C11+'Fane 3. Omkostninger i ØR2024'!C13+'Fane 3. Omkostninger i ØR2024'!C15)*(1+'Fane 15. Nøgletal'!C9)</f>
        <v>160742.67776447997</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18644938.782375813</v>
      </c>
      <c r="D15" s="14" t="s">
        <v>3</v>
      </c>
      <c r="E15" s="1"/>
    </row>
    <row r="16" spans="1:5" x14ac:dyDescent="0.25">
      <c r="A16" s="1"/>
      <c r="B16" s="65" t="s">
        <v>185</v>
      </c>
      <c r="C16" s="23">
        <f>('Fane 2.1. Økonomisk ramme 2025'!C11+'Fane 2.1. Økonomisk ramme 2025'!C13+'Fane 2.1. Økonomisk ramme 2025'!C15)*(1+'Fane 15. Nøgletal'!C10)</f>
        <v>1596760.36317392</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21583723.79889968</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23014724.686766729</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24540600.933499362</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jJPpiUzfxFV7/VQMcfueAA0CMaYH0jGwAGattjS8+B6wN0iaV+ZqF82MSm6HY63iKouuXdRsMzCFG1TIbKZ+g==" saltValue="y/L4Nlc+ngWyKlFbCFl5/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m+en4TL8vUvbXOK7qUbf59fjuzDbgEBW3SJ0ItzNkiuWYG5pHVcntFUugPulgoJTSkmjbyz8WLpiL8lz09fgww==" saltValue="x2otwtMRwAPSbSHygG0H4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2024-05-06T07:45:39Z</cp:lastPrinted>
  <dcterms:created xsi:type="dcterms:W3CDTF">2016-06-02T08:51:18Z</dcterms:created>
  <dcterms:modified xsi:type="dcterms:W3CDTF">2024-08-16T11:08:19Z</dcterms:modified>
</cp:coreProperties>
</file>