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Køge Afløb AS (S059)\ØR2027\"/>
    </mc:Choice>
  </mc:AlternateContent>
  <xr:revisionPtr revIDLastSave="0" documentId="13_ncr:1_{65C91EE4-84D6-4484-9A64-B793C0E72A0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C13" i="3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4" i="10"/>
  <c r="C14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2" i="3" l="1"/>
  <c r="C12" i="11"/>
  <c r="C19" i="3" s="1"/>
  <c r="C9" i="7"/>
  <c r="C20" i="7" s="1"/>
  <c r="C11" i="4" s="1"/>
  <c r="C12" i="4" s="1"/>
  <c r="C15" i="4" s="1"/>
  <c r="C19" i="4" s="1"/>
  <c r="C24" i="4" s="1"/>
  <c r="C16" i="12"/>
  <c r="C21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s="1"/>
  <c r="C10" i="3" l="1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<sst xmlns="http://schemas.openxmlformats.org/spreadsheetml/2006/main" count="347" uniqueCount="161">
  <si>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</si>
  <si>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</si>
  <si>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</si>
  <si>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</si>
  <si>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</si>
  <si>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</si>
  <si>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</si>
  <si>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</si>
  <si>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</si>
  <si>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</si>
  <si>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</si>
  <si>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</si>
  <si>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</si>
  <si>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</si>
  <si>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</si>
  <si>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</si>
  <si>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</si>
  <si>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</si>
  <si>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</si>
  <si>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</si>
  <si>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</si>
  <si>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</si>
  <si>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</si>
  <si>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</si>
  <si>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</si>
  <si>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</si>
  <si>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</si>
  <si>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</si>
  <si>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</si>
  <si>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</si>
  <si>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</si>
  <si>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</si>
  <si>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</si>
  <si>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</si>
  <si>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</si>
  <si>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</si>
  <si>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</si>
  <si>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</si>
  <si>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</si>
  <si>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</si>
  <si>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</si>
  <si>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</si>
  <si>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</si>
  <si>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</si>
  <si>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</si>
  <si>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</si>
  <si>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</si>
  <si>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</si>
  <si>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</si>
  <si>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</si>
  <si>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</si>
  <si>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</si>
  <si>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</si>
  <si>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</si>
  <si>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</si>
  <si>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</si>
  <si>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</si>
  <si>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</si>
  <si>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</si>
  <si>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</si>
  <si>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</si>
  <si>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</si>
  <si>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</si>
  <si>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</si>
  <si>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</si>
  <si>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</si>
  <si>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</si>
  <si>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</si>
  <si>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</si>
  <si>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</si>
  <si>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</si>
  <si>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</si>
  <si>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</si>
  <si>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</si>
  <si>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</si>
  <si>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</si>
  <si>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</si>
  <si>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</si>
  <si>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</si>
  <si>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</si>
  <si>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</si>
  <si>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</si>
  <si>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</si>
  <si>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</si>
  <si>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</si>
  <si>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</si>
  <si>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</si>
  <si>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</si>
  <si>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</si>
  <si>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</si>
  <si>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</si>
  <si>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</si>
  <si>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</si>
  <si>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</si>
  <si>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</si>
  <si>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</si>
  <si>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</si>
  <si>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</si>
  <si>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</si>
  <si>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</si>
  <si>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</si>
  <si>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</si>
  <si>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</si>
  <si>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</si>
  <si>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</si>
  <si>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</si>
  <si>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</si>
  <si>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</si>
  <si>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</si>
  <si>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</si>
  <si>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</si>
  <si>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</si>
  <si>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</si>
  <si>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</si>
  <si>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</si>
  <si>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</si>
  <si>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</si>
  <si>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</si>
  <si>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</si>
  <si>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</si>
  <si>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</si>
  <si>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</si>
  <si>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</si>
  <si>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</si>
  <si>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</si>
  <si>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</si>
  <si>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</si>
  <si>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</si>
  <si>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</si>
  <si>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</si>
  <si>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</si>
  <si>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</si>
  <si>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</si>
  <si>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</si>
  <si>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</si>
  <si>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</si>
  <si>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</si>
  <si>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</si>
  <si>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</si>
  <si>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</si>
  <si>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</si>
  <si>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</si>
  <si>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</si>
  <si>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</si>
  <si>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</si>
  <si>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</si>
  <si>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</si>
  <si>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</si>
  <si>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</si>
  <si>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</si>
  <si>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4. Rensetrin</t>
  </si>
  <si>
    <t>Køge Jorddepot 2024 Rest renter</t>
  </si>
  <si>
    <t>Køge Kyst</t>
  </si>
  <si>
    <t>Køge Marina 2024 Rest renteudgifter</t>
  </si>
  <si>
    <t>Køge Nord</t>
  </si>
  <si>
    <t>Køge Nord 2024 Rest renteudgifter</t>
  </si>
  <si>
    <t>Møllebankerne</t>
  </si>
  <si>
    <t>Møllebankerne 2024 Rest renteudgifter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</si>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</sst>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q7UpRL8foY7G6Kj1AlqiyHlCTWdHbPLvuz+Du0tLSGPOXk2/OghQJrtFr9vuNVN8SSYAmoHN1/7483BXCQjd/g==" saltValue="dmXKIPrJqtLVAxMRt2Hzu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120793948.37196994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1835912.4778194292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-130882.37311542986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-766791.37196394999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3518060.2073261184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125250247.3120361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157230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160</v>
      </c>
      <c r="C20" s="34">
        <v>-2003136.9033008441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-46828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123357512.40873525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wVBXF+XQFYtsirrFuI5VEAPFyn104JzKQyJ5q5fFEhdsVgJI7dD0L3qgCgMEwHzKesaAxRGKUP/hg6YFxJNGeQ==" saltValue="QfYL3/56DixSRDQuwW8E8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42578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115450155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1541392.8788816656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Engangstillæg'!C14+'5.3. Engangstillæg'!E14</f>
        <v>2472339.4042883003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119463887.28316997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121365794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-1901906.7168300301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887672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-1014234.7168300301</v>
      </c>
      <c r="D19" s="27" t="s">
        <v>31</v>
      </c>
      <c r="E19" s="11"/>
    </row>
    <row r="20" spans="1:5" ht="30" customHeight="1" x14ac:dyDescent="0.25">
      <c r="A20" s="11"/>
      <c r="B20" s="49" t="s">
        <v>158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2" t="s">
        <v>145</v>
      </c>
      <c r="C23" s="53">
        <f>100*887672/(108072785+2689993)</f>
        <v>0.80141724144910842</v>
      </c>
      <c r="D23" s="46" t="s">
        <v>146</v>
      </c>
      <c r="E23" s="11"/>
    </row>
    <row r="24" spans="1:5" ht="15" customHeight="1" x14ac:dyDescent="0.25">
      <c r="A24" s="11"/>
      <c r="B24" s="52" t="s">
        <v>147</v>
      </c>
      <c r="C24" s="53">
        <f>C19/C12*100</f>
        <v>-0.84898854364746179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6I716vdReYIFroI9DaafT0VEs/g5UXlMUCP3rMkUGH7tj2ZpJD35oohlx+3Npw6vuno+oha9DD4W71iEEoXTqA==" saltValue="qVfvT0l4mq+WpF4Yh+5RY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116744885.16726027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1541392.8788816656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-126246.48409765586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-758973.76053787395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3392890.5704635349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120793948.37196994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157230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-2003136.9033008441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-157230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159</v>
      </c>
      <c r="C23" s="78">
        <v>118790811.46866909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ax9rK7JGimpOZmWnqxi8bADPMU3rU3HkCZRe5zkU6657jTG27fB2wsW1NTtJlAwWsRZ4Y7Lrme3+esA8wSGvEA==" saltValue="OmHQoPCkMzy9uqz/ITk/t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39045405.11087092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-780908.10221741837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75071.589543999988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38339568.598197497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-766791.37196394999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99888492.504075527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1762804.0809999998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101651296.58507553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-766791.37196394999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Jsji6UZLtQ3+CdcluwpHb2oKsn0xJ7zXPs4qshs/Er/nIPAnc03CtRwzLI/6IGLxcUtTCoZtnWi0JGvQWRCsnQ==" saltValue="NPYLpUZUAay63y3nPvVWZ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43885.294583929994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22774.109704369999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149</v>
      </c>
      <c r="C14" s="99">
        <v>81637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148296.40428829999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157230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157230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wkS1IM6oytbSKi8FQbVHBSN5GBWxCzpd/Mvi5aGwdjZjaATn2B1cNR0+ILefQWtqHqxIdq1FdCwDIPLVHiL8Lg==" saltValue="inVqR1jvZajip1J832u64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1946326.2770773501</v>
      </c>
      <c r="D9" s="33">
        <v>1853205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106994.70541607001</v>
      </c>
      <c r="D10" s="33">
        <v>150880</v>
      </c>
      <c r="E10" s="33">
        <f t="shared" ref="E10:E19" si="0">MAX(D10-C10,0)</f>
        <v>43885.294583929994</v>
      </c>
      <c r="F10" s="46" t="s">
        <v>31</v>
      </c>
      <c r="G10" s="11"/>
    </row>
    <row r="11" spans="1:7" ht="40.5" customHeight="1" x14ac:dyDescent="0.25">
      <c r="A11" s="11"/>
      <c r="B11" s="97" t="s">
        <v>139</v>
      </c>
      <c r="C11" s="33">
        <v>107817.89029563</v>
      </c>
      <c r="D11" s="33">
        <v>130592</v>
      </c>
      <c r="E11" s="33">
        <f t="shared" si="0"/>
        <v>22774.109704369999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704156.21176096995</v>
      </c>
      <c r="D12" s="33">
        <v>523861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125526.59816738</v>
      </c>
      <c r="D13" s="33">
        <v>110402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G0lFCC+O55lD8NDDWQHjFlkvulYevwyYt4WkjXIQJbrZKXM+O/D+xJVFZ+YsmMzg348ouoBd50q5qixW4lIgpw==" saltValue="j3KiO37m1nRwO8DbZdEQL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424061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0</v>
      </c>
      <c r="D11" s="46" t="s">
        <v>31</v>
      </c>
      <c r="E11" s="33">
        <v>12092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12141</v>
      </c>
      <c r="D12" s="46" t="s">
        <v>31</v>
      </c>
      <c r="E12" s="33">
        <v>16019</v>
      </c>
      <c r="F12" s="46" t="s">
        <v>31</v>
      </c>
      <c r="G12" s="11"/>
    </row>
    <row r="13" spans="1:7" ht="15" customHeight="1" x14ac:dyDescent="0.25">
      <c r="A13" s="11"/>
      <c r="B13" s="112" t="s">
        <v>153</v>
      </c>
      <c r="C13" s="33">
        <v>0</v>
      </c>
      <c r="D13" s="46" t="s">
        <v>31</v>
      </c>
      <c r="E13" s="33">
        <v>23118</v>
      </c>
      <c r="F13" s="46" t="s">
        <v>31</v>
      </c>
      <c r="G13" s="11"/>
    </row>
    <row r="14" spans="1:7" ht="15" customHeight="1" x14ac:dyDescent="0.25">
      <c r="A14" s="11"/>
      <c r="B14" s="112" t="s">
        <v>154</v>
      </c>
      <c r="C14" s="33">
        <v>34644</v>
      </c>
      <c r="D14" s="46" t="s">
        <v>31</v>
      </c>
      <c r="E14" s="33">
        <v>517257</v>
      </c>
      <c r="F14" s="46" t="s">
        <v>31</v>
      </c>
      <c r="G14" s="11"/>
    </row>
    <row r="15" spans="1:7" ht="15" customHeight="1" x14ac:dyDescent="0.25">
      <c r="A15" s="11"/>
      <c r="B15" s="112" t="s">
        <v>155</v>
      </c>
      <c r="C15" s="33">
        <v>0</v>
      </c>
      <c r="D15" s="46" t="s">
        <v>31</v>
      </c>
      <c r="E15" s="33">
        <v>342652</v>
      </c>
      <c r="F15" s="46" t="s">
        <v>31</v>
      </c>
      <c r="G15" s="11"/>
    </row>
    <row r="16" spans="1:7" ht="15" customHeight="1" x14ac:dyDescent="0.25">
      <c r="A16" s="11"/>
      <c r="B16" s="112" t="s">
        <v>156</v>
      </c>
      <c r="C16" s="33">
        <v>27667</v>
      </c>
      <c r="D16" s="46" t="s">
        <v>31</v>
      </c>
      <c r="E16" s="33">
        <v>93283</v>
      </c>
      <c r="F16" s="46" t="s">
        <v>31</v>
      </c>
      <c r="G16" s="11"/>
    </row>
    <row r="17" spans="1:7" ht="15" customHeight="1" x14ac:dyDescent="0.25">
      <c r="A17" s="11"/>
      <c r="B17" s="112" t="s">
        <v>157</v>
      </c>
      <c r="C17" s="33">
        <v>0</v>
      </c>
      <c r="D17" s="46" t="s">
        <v>31</v>
      </c>
      <c r="E17" s="33">
        <v>284808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74452</v>
      </c>
      <c r="D18" s="101" t="s">
        <v>31</v>
      </c>
      <c r="E18" s="100">
        <f>SUM(E10:E17)</f>
        <v>1713290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-79.462329775665893</v>
      </c>
      <c r="D19" s="46" t="s">
        <v>31</v>
      </c>
      <c r="E19" s="33">
        <f>-E18*'8. Nøgletal'!C23</f>
        <v>-1828.5877475601815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-1489.04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2106.3330826694832</v>
      </c>
      <c r="D21" s="46" t="s">
        <v>31</v>
      </c>
      <c r="E21" s="33">
        <f>SUM(E18:E20)*'8. Nøgletal'!C9</f>
        <v>49461.234814095507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74989.830752893831</v>
      </c>
      <c r="D22" s="101" t="s">
        <v>31</v>
      </c>
      <c r="E22" s="100">
        <f>SUM(E18:E21)</f>
        <v>1760922.6470665354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e3EFESYyFvVcCSIbVAH44Tg2jMGxsp6m6q0I+8RcdR91VMyw1r7mHjyb2MDP9xjkW7jYghazaOLWa+aUmpXulw==" saltValue="I/SZYPTFD3DMw2UPwlfzT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308478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0</v>
      </c>
      <c r="D11" s="46" t="s">
        <v>31</v>
      </c>
      <c r="E11" s="33">
        <v>4175</v>
      </c>
      <c r="F11" s="46" t="s">
        <v>31</v>
      </c>
      <c r="G11" s="11"/>
    </row>
    <row r="12" spans="1:7" ht="15" customHeight="1" x14ac:dyDescent="0.25">
      <c r="A12" s="11"/>
      <c r="B12" s="112" t="s">
        <v>154</v>
      </c>
      <c r="C12" s="33">
        <v>0</v>
      </c>
      <c r="D12" s="46" t="s">
        <v>31</v>
      </c>
      <c r="E12" s="33">
        <v>185857</v>
      </c>
      <c r="F12" s="46" t="s">
        <v>31</v>
      </c>
      <c r="G12" s="11"/>
    </row>
    <row r="13" spans="1:7" ht="15" customHeight="1" x14ac:dyDescent="0.25">
      <c r="A13" s="11"/>
      <c r="B13" s="112" t="s">
        <v>156</v>
      </c>
      <c r="C13" s="33">
        <v>0</v>
      </c>
      <c r="D13" s="46" t="s">
        <v>31</v>
      </c>
      <c r="E13" s="33">
        <v>37791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100">
        <f>SUM(C10:C13)</f>
        <v>0</v>
      </c>
      <c r="D14" s="101" t="s">
        <v>31</v>
      </c>
      <c r="E14" s="100">
        <f>SUM(E10:E13)</f>
        <v>536301</v>
      </c>
      <c r="F14" s="101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3"/>
      <c r="C16" s="113"/>
      <c r="D16" s="113"/>
      <c r="E16" s="113"/>
      <c r="F16" s="113"/>
      <c r="G16" s="11"/>
    </row>
  </sheetData>
  <sheetProtection algorithmName="SHA-512" hashValue="61zCIkYAD86Dr+CVTN+MQKZ5iwzFAeH0oi57r8+PQFinRCQ+587rLdFAAIoQyuvCeF5CKrwr95mJr3nNz4EuwA==" saltValue="OGTUgfUJkYmeJSj1uOhqg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K8C6AzAOgmPrJ7Z7SzuGThnDzyy5cviyXO2ABrPhrPhU23Sk3ox8XJ1IOHmBeJ53AENmr5XBrO0RKawJruU/9w==" saltValue="KWH8pM7YhWX0tvjbw1na5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>
        <v>157230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110402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-46828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-46828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5wx222SAGXoZUxZdeuB/k3ap982R1KRRe0Tma4V1XQY+GeU0wrE91BS15ieJ2UXgfq868+zjgbq5VQksewCfow==" saltValue="nwXfk5EdUchKUZwUE8Tl/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Polxoyb3ixotRsddQ0H0+/3zp6ZxVa+K9toRymNKk/kEKtWTnB93jiwgBuezaESxJFpjZTsMnkpHXfGQSPaTFw==" saltValue="3Mn0vFms7H3qTf5MLw77a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HXYbmVKucY38oaD2Up09SsamrxYJbJ1GMJ91GFOnLmrEHr/lpVMZsmz8xX0tf6rt1JNyngcnwr8u984eKTBfLg==" saltValue="1ob7OuJFb6TF07XmLnTi3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2VxxeE667KeDkMsDmBg3VG1abITt+U+z8gJ+5UDSfhNJ7DsjWuC5BI7tBGv9WxzbHFzYqnniUUEfLjnZTibIdQ==" saltValue="GF3/mMyhta4nN9h9t9LLM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1.06729610723239E-3</v>
      </c>
      <c r="D23" s="22"/>
    </row>
    <row r="24" spans="1:4" ht="15" customHeight="1" x14ac:dyDescent="0.25">
      <c r="A24" s="11"/>
      <c r="B24" s="44" t="s">
        <v>121</v>
      </c>
      <c r="C24" s="8">
        <v>1.06729610723239E-3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G5JFYpkVbIsWfOOTRAMdgg3LGtu8vR4tt2pn208u+L7C2/xLcO3VhewXZvsBPQr67ebi5gJvomkmJZkhHK1fNQ==" saltValue="JlyPAcIKVaH9FfInuiqpN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2026-09-14T10:13:31Z</dcterms:modified>
</cp:coreProperties>
</file>