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LSNÆS VAND AS (V074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<sst xmlns="http://schemas.openxmlformats.org/spreadsheetml/2006/main" count="410" uniqueCount="158">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</sst>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4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4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4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4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4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4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4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4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4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4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4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4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4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65</v>
      </c>
      <c r="C8" s="81"/>
      <c r="D8" s="81"/>
      <c r="E8" s="81"/>
      <c r="F8" s="82"/>
      <c r="G8" s="1"/>
    </row>
    <row r="9" spans="1:7" x14ac:dyDescent="0.4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4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4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0" t="s">
        <v>66</v>
      </c>
      <c r="C15" s="81"/>
      <c r="D15" s="81"/>
      <c r="E15" s="81"/>
      <c r="F15" s="82"/>
      <c r="G15" s="1"/>
    </row>
    <row r="16" spans="1:7" x14ac:dyDescent="0.4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4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4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4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0" t="s">
        <v>67</v>
      </c>
      <c r="C22" s="81"/>
      <c r="D22" s="81"/>
      <c r="E22" s="81"/>
      <c r="F22" s="82"/>
      <c r="G22" s="1"/>
    </row>
    <row r="23" spans="1:7" x14ac:dyDescent="0.4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4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4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4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0" t="s">
        <v>114</v>
      </c>
      <c r="C29" s="81"/>
      <c r="D29" s="81"/>
      <c r="E29" s="81"/>
      <c r="F29" s="82"/>
      <c r="G29" s="1"/>
    </row>
    <row r="30" spans="1:7" x14ac:dyDescent="0.4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4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4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4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4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4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4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0" t="s">
        <v>58</v>
      </c>
      <c r="C14" s="81"/>
      <c r="D14" s="81"/>
      <c r="E14" s="81"/>
      <c r="F14" s="82"/>
      <c r="G14" s="1"/>
    </row>
    <row r="15" spans="1:7" x14ac:dyDescent="0.4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4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0" t="s">
        <v>60</v>
      </c>
      <c r="C20" s="81"/>
      <c r="D20" s="81"/>
      <c r="E20" s="81"/>
      <c r="F20" s="82"/>
      <c r="G20" s="1"/>
    </row>
    <row r="21" spans="1:7" x14ac:dyDescent="0.4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4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0" t="s">
        <v>109</v>
      </c>
      <c r="C26" s="81"/>
      <c r="D26" s="81"/>
      <c r="E26" s="81"/>
      <c r="F26" s="82"/>
      <c r="G26" s="1"/>
    </row>
    <row r="27" spans="1:7" x14ac:dyDescent="0.4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4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64" t="s">
        <v>144</v>
      </c>
      <c r="C3" s="64"/>
      <c r="D3" s="1"/>
    </row>
    <row r="4" spans="1:4" ht="25.5" customHeight="1" x14ac:dyDescent="0.45">
      <c r="A4" s="1"/>
      <c r="B4" s="64"/>
      <c r="C4" s="64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3" t="s">
        <v>14</v>
      </c>
      <c r="C8" s="44"/>
      <c r="D8" s="1"/>
    </row>
    <row r="9" spans="1:4" x14ac:dyDescent="0.45">
      <c r="A9" s="1"/>
      <c r="B9" s="26" t="s">
        <v>77</v>
      </c>
      <c r="C9" s="21">
        <v>1.2699999999999999E-2</v>
      </c>
      <c r="D9" s="1"/>
    </row>
    <row r="10" spans="1:4" x14ac:dyDescent="0.45">
      <c r="A10" s="1"/>
      <c r="B10" s="26" t="s">
        <v>22</v>
      </c>
      <c r="C10" s="21">
        <v>1.7500000000000002E-2</v>
      </c>
      <c r="D10" s="1"/>
    </row>
    <row r="11" spans="1:4" x14ac:dyDescent="0.45">
      <c r="A11" s="1"/>
      <c r="B11" s="26" t="s">
        <v>23</v>
      </c>
      <c r="C11" s="21">
        <v>1.6899999999999998E-2</v>
      </c>
      <c r="D11" s="1"/>
    </row>
    <row r="12" spans="1:4" x14ac:dyDescent="0.45">
      <c r="A12" s="1"/>
      <c r="B12" s="28" t="s">
        <v>41</v>
      </c>
      <c r="C12" s="29">
        <v>1.9699999999999999E-2</v>
      </c>
      <c r="D12" s="1"/>
    </row>
    <row r="13" spans="1:4" x14ac:dyDescent="0.45">
      <c r="A13" s="1"/>
      <c r="B13" s="28" t="s">
        <v>111</v>
      </c>
      <c r="C13" s="29">
        <v>1.2200000000000001E-2</v>
      </c>
      <c r="D13" s="1"/>
    </row>
    <row r="14" spans="1:4" x14ac:dyDescent="0.45">
      <c r="A14" s="1"/>
      <c r="B14" s="43"/>
      <c r="C14" s="4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3" t="s">
        <v>72</v>
      </c>
      <c r="C17" s="44"/>
      <c r="D17" s="1"/>
    </row>
    <row r="18" spans="1:4" x14ac:dyDescent="0.45">
      <c r="A18" s="1"/>
      <c r="B18" s="26" t="s">
        <v>78</v>
      </c>
      <c r="C18" s="21">
        <v>1.7000000000000001E-2</v>
      </c>
      <c r="D18" s="1"/>
    </row>
    <row r="19" spans="1:4" x14ac:dyDescent="0.45">
      <c r="A19" s="1"/>
      <c r="B19" s="92"/>
      <c r="C19" s="93"/>
      <c r="D19" s="1"/>
    </row>
    <row r="20" spans="1:4" x14ac:dyDescent="0.45">
      <c r="A20" s="1"/>
      <c r="B20" s="1"/>
      <c r="C20" s="1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x14ac:dyDescent="0.45">
      <c r="A9" s="1"/>
      <c r="B9" s="39" t="s">
        <v>26</v>
      </c>
      <c r="C9" s="39"/>
      <c r="D9" s="39"/>
      <c r="E9" s="7">
        <f>'Fane 3. Omkostninger i ØR2020'!E16</f>
        <v>9252165.6734499466</v>
      </c>
      <c r="F9" s="39" t="s">
        <v>3</v>
      </c>
      <c r="G9" s="1"/>
    </row>
    <row r="10" spans="1:7" ht="17.100000000000001" customHeight="1" x14ac:dyDescent="0.45">
      <c r="A10" s="1"/>
      <c r="B10" s="39" t="s">
        <v>120</v>
      </c>
      <c r="C10" s="39"/>
      <c r="D10" s="39"/>
      <c r="E10" s="7">
        <v>115082.83402442487</v>
      </c>
      <c r="F10" s="39" t="s">
        <v>3</v>
      </c>
      <c r="G10" s="1"/>
    </row>
    <row r="11" spans="1:7" ht="17.100000000000001" customHeight="1" x14ac:dyDescent="0.4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4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7" t="s">
        <v>18</v>
      </c>
      <c r="C14" s="39"/>
      <c r="D14" s="39"/>
      <c r="E14" s="8">
        <f>SUM(E9:E13)*'Fane 10. Nøgletal'!C13</f>
        <v>114280.43179118735</v>
      </c>
      <c r="F14" s="39" t="s">
        <v>3</v>
      </c>
      <c r="G14" s="1"/>
    </row>
    <row r="15" spans="1:7" ht="17.100000000000001" customHeight="1" x14ac:dyDescent="0.45">
      <c r="A15" s="1"/>
      <c r="B15" s="27" t="s">
        <v>72</v>
      </c>
      <c r="C15" s="39"/>
      <c r="D15" s="39"/>
      <c r="E15" s="8">
        <f>-SUM(E9:E14)*'Fane 10. Nøgletal'!C18</f>
        <v>-161185.99196751454</v>
      </c>
      <c r="F15" s="39" t="s">
        <v>3</v>
      </c>
      <c r="G15" s="1"/>
    </row>
    <row r="16" spans="1:7" ht="15" customHeight="1" x14ac:dyDescent="0.45">
      <c r="A16" s="1"/>
      <c r="B16" s="40" t="s">
        <v>20</v>
      </c>
      <c r="C16" s="35"/>
      <c r="D16" s="35"/>
      <c r="E16" s="9">
        <f>SUM(E9:E15)</f>
        <v>9320342.9472980462</v>
      </c>
      <c r="F16" s="37" t="s">
        <v>3</v>
      </c>
      <c r="G16" s="1"/>
    </row>
    <row r="17" spans="1:7" ht="15" customHeight="1" x14ac:dyDescent="0.4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45">
      <c r="A18" s="1"/>
      <c r="B18" s="37" t="s">
        <v>12</v>
      </c>
      <c r="C18" s="37"/>
      <c r="D18" s="37"/>
      <c r="E18" s="9">
        <f>'Fane 4. Ikke-påvirkelige omk.'!C14</f>
        <v>4181015.7900302401</v>
      </c>
      <c r="F18" s="37" t="s">
        <v>3</v>
      </c>
      <c r="G18" s="1"/>
    </row>
    <row r="19" spans="1:7" ht="15" customHeight="1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4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45">
      <c r="A23" s="1"/>
      <c r="B23" s="36" t="s">
        <v>124</v>
      </c>
      <c r="C23" s="36"/>
      <c r="D23" s="36"/>
      <c r="E23" s="36"/>
      <c r="F23" s="36"/>
      <c r="G23" s="1"/>
    </row>
    <row r="24" spans="1:7" x14ac:dyDescent="0.45">
      <c r="A24" s="1"/>
      <c r="B24" s="40" t="s">
        <v>36</v>
      </c>
      <c r="C24" s="35"/>
      <c r="D24" s="35"/>
      <c r="E24" s="9">
        <f>'Fane 5. Kontrol af ØR2019'!E42</f>
        <v>105370.07473210827</v>
      </c>
      <c r="F24" s="37" t="s">
        <v>3</v>
      </c>
      <c r="G24" s="1"/>
    </row>
    <row r="25" spans="1:7" x14ac:dyDescent="0.45">
      <c r="A25" s="1"/>
      <c r="B25" s="40" t="s">
        <v>125</v>
      </c>
      <c r="C25" s="35"/>
      <c r="D25" s="35"/>
      <c r="E25" s="9">
        <f>'Fane 5. Kontrol af ØR2019'!E43</f>
        <v>-844148.98575202748</v>
      </c>
      <c r="F25" s="37" t="s">
        <v>3</v>
      </c>
      <c r="G25" s="1"/>
    </row>
    <row r="26" spans="1:7" x14ac:dyDescent="0.45">
      <c r="A26" s="1"/>
      <c r="B26" s="36" t="s">
        <v>28</v>
      </c>
      <c r="C26" s="36"/>
      <c r="D26" s="36"/>
      <c r="E26" s="10">
        <f>SUM(E16,E18,E22,E24,E25)</f>
        <v>12762579.826308368</v>
      </c>
      <c r="F26" s="11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/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45">
      <c r="A9" s="1"/>
      <c r="B9" s="39" t="s">
        <v>27</v>
      </c>
      <c r="C9" s="39"/>
      <c r="D9" s="39"/>
      <c r="E9" s="7">
        <f>'Fane 2.1. Økonomisk ramme 2021'!E16</f>
        <v>9320342.9472980462</v>
      </c>
      <c r="F9" s="39" t="s">
        <v>3</v>
      </c>
      <c r="G9" s="1"/>
    </row>
    <row r="10" spans="1:7" ht="15" customHeight="1" x14ac:dyDescent="0.4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34" t="s">
        <v>18</v>
      </c>
      <c r="C11" s="39"/>
      <c r="D11" s="39"/>
      <c r="E11" s="8">
        <f>SUM(E9:E10)*'Fane 10. Nøgletal'!C13</f>
        <v>113708.18395703618</v>
      </c>
      <c r="F11" s="39" t="s">
        <v>3</v>
      </c>
      <c r="G11" s="1"/>
    </row>
    <row r="12" spans="1:7" ht="15" customHeight="1" x14ac:dyDescent="0.45">
      <c r="A12" s="1"/>
      <c r="B12" s="34" t="s">
        <v>72</v>
      </c>
      <c r="C12" s="39"/>
      <c r="D12" s="39"/>
      <c r="E12" s="8">
        <f>-SUM(E9:E11)*'Fane 10. Nøgletal'!C18</f>
        <v>-160378.86923133643</v>
      </c>
      <c r="F12" s="39" t="s">
        <v>3</v>
      </c>
      <c r="G12" s="1"/>
    </row>
    <row r="13" spans="1:7" ht="15" customHeight="1" x14ac:dyDescent="0.45">
      <c r="A13" s="1"/>
      <c r="B13" s="35" t="s">
        <v>20</v>
      </c>
      <c r="C13" s="35"/>
      <c r="D13" s="35"/>
      <c r="E13" s="9">
        <f>SUM(E9:E12)</f>
        <v>9273672.262023747</v>
      </c>
      <c r="F13" s="37" t="s">
        <v>3</v>
      </c>
      <c r="G13" s="1"/>
    </row>
    <row r="14" spans="1:7" x14ac:dyDescent="0.4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45">
      <c r="A15" s="1"/>
      <c r="B15" s="37" t="s">
        <v>12</v>
      </c>
      <c r="C15" s="37"/>
      <c r="D15" s="37"/>
      <c r="E15" s="9">
        <f>'Fane 4. Ikke-påvirkelige omk.'!C14*(1+'Fane 10. Nøgletal'!C13)</f>
        <v>4232024.1826686086</v>
      </c>
      <c r="F15" s="37" t="s">
        <v>3</v>
      </c>
      <c r="G15" s="1"/>
    </row>
    <row r="16" spans="1:7" ht="15" customHeight="1" x14ac:dyDescent="0.4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4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4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45">
      <c r="A21" s="1"/>
      <c r="B21" s="37" t="s">
        <v>36</v>
      </c>
      <c r="C21" s="37"/>
      <c r="D21" s="37"/>
      <c r="E21" s="9">
        <f>'Fane 5. Kontrol af ØR2019'!E42</f>
        <v>105370.07473210827</v>
      </c>
      <c r="F21" s="37" t="s">
        <v>3</v>
      </c>
      <c r="G21" s="1"/>
    </row>
    <row r="22" spans="1:7" x14ac:dyDescent="0.45">
      <c r="A22" s="1"/>
      <c r="B22" s="40" t="s">
        <v>125</v>
      </c>
      <c r="C22" s="37"/>
      <c r="D22" s="37"/>
      <c r="E22" s="9">
        <f>'Fane 5. Kontrol af ØR2019'!E43</f>
        <v>-844148.98575202748</v>
      </c>
      <c r="F22" s="37" t="s">
        <v>3</v>
      </c>
      <c r="G22" s="1"/>
    </row>
    <row r="23" spans="1:7" x14ac:dyDescent="0.45">
      <c r="A23" s="1"/>
      <c r="B23" s="36" t="s">
        <v>29</v>
      </c>
      <c r="C23" s="36"/>
      <c r="D23" s="36"/>
      <c r="E23" s="10">
        <f>SUM(E13,E15,E19,E21,E22)</f>
        <v>12766917.533672435</v>
      </c>
      <c r="F23" s="11" t="s">
        <v>3</v>
      </c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92</v>
      </c>
      <c r="C8" s="39"/>
      <c r="D8" s="39"/>
      <c r="E8" s="7">
        <f>'Fane 2.2. Økonomisk ramme 2022'!E13</f>
        <v>9273672.262023747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113138.80159668972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-159575.78808154745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9227235.2755388897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Nøgletal'!C13)^2</f>
        <v>4283654.8776971661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57</v>
      </c>
      <c r="C19" s="36"/>
      <c r="D19" s="36"/>
      <c r="E19" s="10">
        <f>SUM(E12,E14,E18)</f>
        <v>13510890.153236056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45">
      <c r="A4" s="1"/>
      <c r="B4" s="62"/>
      <c r="C4" s="62"/>
      <c r="D4" s="62"/>
      <c r="E4" s="62"/>
      <c r="F4" s="62"/>
      <c r="G4" s="1"/>
    </row>
    <row r="5" spans="1:7" x14ac:dyDescent="0.45">
      <c r="A5" s="1"/>
      <c r="B5" s="63" t="s">
        <v>21</v>
      </c>
      <c r="C5" s="63"/>
      <c r="D5" s="63"/>
      <c r="E5" s="63"/>
      <c r="F5" s="6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45">
      <c r="A8" s="1"/>
      <c r="B8" s="39" t="s">
        <v>94</v>
      </c>
      <c r="C8" s="39"/>
      <c r="D8" s="39"/>
      <c r="E8" s="7">
        <f>'Fane 2.3. Økonomisk ramme 2023'!E12</f>
        <v>9227235.2755388897</v>
      </c>
      <c r="F8" s="39" t="s">
        <v>3</v>
      </c>
      <c r="G8" s="1"/>
    </row>
    <row r="9" spans="1:7" ht="15" customHeight="1" x14ac:dyDescent="0.4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34" t="s">
        <v>18</v>
      </c>
      <c r="C10" s="39"/>
      <c r="D10" s="39"/>
      <c r="E10" s="8">
        <f>SUM(E8:E9)*'Fane 10. Nøgletal'!C13</f>
        <v>112572.27036157447</v>
      </c>
      <c r="F10" s="39" t="s">
        <v>3</v>
      </c>
      <c r="G10" s="1"/>
    </row>
    <row r="11" spans="1:7" ht="15" customHeight="1" x14ac:dyDescent="0.45">
      <c r="A11" s="1"/>
      <c r="B11" s="34" t="s">
        <v>72</v>
      </c>
      <c r="C11" s="39"/>
      <c r="D11" s="39"/>
      <c r="E11" s="8">
        <f>-SUM(E8:E10)*'Fane 10. Nøgletal'!C18</f>
        <v>-158776.7282803079</v>
      </c>
      <c r="F11" s="39" t="s">
        <v>3</v>
      </c>
      <c r="G11" s="1"/>
    </row>
    <row r="12" spans="1:7" x14ac:dyDescent="0.45">
      <c r="A12" s="1"/>
      <c r="B12" s="35" t="s">
        <v>20</v>
      </c>
      <c r="C12" s="35"/>
      <c r="D12" s="35"/>
      <c r="E12" s="9">
        <f>SUM(E8:E11)</f>
        <v>9181030.8176201563</v>
      </c>
      <c r="F12" s="37" t="s">
        <v>3</v>
      </c>
      <c r="G12" s="1"/>
    </row>
    <row r="13" spans="1:7" x14ac:dyDescent="0.4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45">
      <c r="A14" s="1"/>
      <c r="B14" s="37" t="s">
        <v>12</v>
      </c>
      <c r="C14" s="37"/>
      <c r="D14" s="37"/>
      <c r="E14" s="9">
        <f>'Fane 4. Ikke-påvirkelige omk.'!C14*(1+'Fane 10. Nøgletal'!C13)^3</f>
        <v>4335915.4672050718</v>
      </c>
      <c r="F14" s="37" t="s">
        <v>3</v>
      </c>
      <c r="G14" s="1"/>
    </row>
    <row r="15" spans="1:7" ht="15" customHeight="1" x14ac:dyDescent="0.4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4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45">
      <c r="A19" s="1"/>
      <c r="B19" s="36" t="s">
        <v>95</v>
      </c>
      <c r="C19" s="36"/>
      <c r="D19" s="36"/>
      <c r="E19" s="10">
        <f>SUM(E12,E14,E18)</f>
        <v>13516946.284825228</v>
      </c>
      <c r="F19" s="11" t="s">
        <v>3</v>
      </c>
      <c r="G19" s="1"/>
    </row>
    <row r="20" spans="1:7" ht="1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45">
      <c r="A4" s="1"/>
      <c r="B4" s="64"/>
      <c r="C4" s="64"/>
      <c r="D4" s="64"/>
      <c r="E4" s="64"/>
      <c r="F4" s="6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6" t="s">
        <v>97</v>
      </c>
      <c r="C8" s="36"/>
      <c r="D8" s="36"/>
      <c r="E8" s="36"/>
      <c r="F8" s="36"/>
      <c r="G8" s="1"/>
    </row>
    <row r="9" spans="1:7" x14ac:dyDescent="0.45">
      <c r="A9" s="1"/>
      <c r="B9" s="65" t="s">
        <v>24</v>
      </c>
      <c r="C9" s="65"/>
      <c r="D9" s="65"/>
      <c r="E9" s="7">
        <v>9294137.0670309514</v>
      </c>
      <c r="F9" s="39" t="s">
        <v>3</v>
      </c>
      <c r="G9" s="1"/>
    </row>
    <row r="10" spans="1:7" x14ac:dyDescent="0.4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4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4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4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4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118035.54075129308</v>
      </c>
      <c r="F14" s="39" t="s">
        <v>3</v>
      </c>
      <c r="G14" s="1"/>
    </row>
    <row r="15" spans="1:7" x14ac:dyDescent="0.45">
      <c r="A15" s="1"/>
      <c r="B15" s="66" t="s">
        <v>72</v>
      </c>
      <c r="C15" s="66"/>
      <c r="D15" s="66"/>
      <c r="E15" s="8">
        <f>-SUM(E9:E9,E12:E14)*'Fane 10. Nøgletal'!C18</f>
        <v>-160006.93433229817</v>
      </c>
      <c r="F15" s="39" t="s">
        <v>3</v>
      </c>
      <c r="G15" s="1"/>
    </row>
    <row r="16" spans="1:7" x14ac:dyDescent="0.45">
      <c r="A16" s="1"/>
      <c r="B16" s="71" t="s">
        <v>20</v>
      </c>
      <c r="C16" s="71"/>
      <c r="D16" s="71"/>
      <c r="E16" s="9">
        <f>SUM(E9,E12:E15)</f>
        <v>9252165.6734499466</v>
      </c>
      <c r="F16" s="37" t="s">
        <v>3</v>
      </c>
      <c r="G16" s="1"/>
    </row>
    <row r="17" spans="1:7" x14ac:dyDescent="0.45">
      <c r="A17" s="1"/>
      <c r="B17" s="72" t="s">
        <v>12</v>
      </c>
      <c r="C17" s="72"/>
      <c r="D17" s="72"/>
      <c r="E17" s="36"/>
      <c r="F17" s="36"/>
      <c r="G17" s="1"/>
    </row>
    <row r="18" spans="1:7" x14ac:dyDescent="0.45">
      <c r="A18" s="1"/>
      <c r="B18" s="73" t="s">
        <v>12</v>
      </c>
      <c r="C18" s="73"/>
      <c r="D18" s="73"/>
      <c r="E18" s="9">
        <v>3927043.5840335703</v>
      </c>
      <c r="F18" s="37" t="s">
        <v>3</v>
      </c>
      <c r="G18" s="1"/>
    </row>
    <row r="19" spans="1:7" x14ac:dyDescent="0.4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4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4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4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4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45">
      <c r="A24" s="1"/>
      <c r="B24" s="67" t="s">
        <v>146</v>
      </c>
      <c r="C24" s="68"/>
      <c r="D24" s="69"/>
      <c r="E24" s="9">
        <v>423901</v>
      </c>
      <c r="F24" s="9" t="s">
        <v>3</v>
      </c>
      <c r="G24" s="1"/>
    </row>
    <row r="25" spans="1:7" x14ac:dyDescent="0.4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4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45">
      <c r="A27" s="1"/>
      <c r="B27" s="36" t="s">
        <v>25</v>
      </c>
      <c r="C27" s="36"/>
      <c r="D27" s="36"/>
      <c r="E27" s="10">
        <f>E16+E18+E22+E24+E26</f>
        <v>13603110.257483516</v>
      </c>
      <c r="F27" s="11" t="s">
        <v>3</v>
      </c>
      <c r="G27" s="1"/>
    </row>
    <row r="28" spans="1:7" ht="28.5" customHeight="1" x14ac:dyDescent="0.45">
      <c r="A28" s="1"/>
      <c r="B28" s="70" t="s">
        <v>98</v>
      </c>
      <c r="C28" s="70"/>
      <c r="D28" s="70"/>
      <c r="E28" s="70"/>
      <c r="F28" s="70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A54" s="1"/>
      <c r="B54" s="1"/>
      <c r="C54" s="1"/>
      <c r="D54" s="1"/>
      <c r="E54" s="1"/>
      <c r="F54" s="1"/>
      <c r="G54" s="1"/>
    </row>
    <row r="55" spans="1:7" x14ac:dyDescent="0.4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62" t="s">
        <v>69</v>
      </c>
      <c r="C3" s="62"/>
      <c r="D3" s="62"/>
      <c r="E3" s="1"/>
      <c r="F3" s="1"/>
    </row>
    <row r="4" spans="1:6" ht="15" customHeight="1" x14ac:dyDescent="0.45">
      <c r="A4" s="1"/>
      <c r="B4" s="62"/>
      <c r="C4" s="62"/>
      <c r="D4" s="6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0" t="s">
        <v>99</v>
      </c>
      <c r="C8" s="81"/>
      <c r="D8" s="82"/>
      <c r="E8" s="1"/>
      <c r="F8" s="1"/>
    </row>
    <row r="9" spans="1:6" ht="15" customHeight="1" x14ac:dyDescent="0.45">
      <c r="A9" s="1"/>
      <c r="B9" s="17" t="s">
        <v>32</v>
      </c>
      <c r="C9" s="37" t="s">
        <v>100</v>
      </c>
      <c r="D9" s="37"/>
      <c r="E9" s="1"/>
      <c r="F9" s="1"/>
    </row>
    <row r="10" spans="1:6" x14ac:dyDescent="0.45">
      <c r="A10" s="1"/>
      <c r="B10" s="26" t="s">
        <v>154</v>
      </c>
      <c r="C10" s="8">
        <v>3988532</v>
      </c>
      <c r="D10" s="12" t="s">
        <v>3</v>
      </c>
      <c r="E10" s="1"/>
      <c r="F10" s="1"/>
    </row>
    <row r="11" spans="1:6" x14ac:dyDescent="0.45">
      <c r="A11" s="1"/>
      <c r="B11" s="26" t="s">
        <v>155</v>
      </c>
      <c r="C11" s="8">
        <v>12042</v>
      </c>
      <c r="D11" s="12" t="s">
        <v>3</v>
      </c>
      <c r="E11" s="1"/>
      <c r="F11" s="1"/>
    </row>
    <row r="12" spans="1:6" x14ac:dyDescent="0.45">
      <c r="A12" s="1"/>
      <c r="B12" s="26" t="s">
        <v>156</v>
      </c>
      <c r="C12" s="8">
        <v>80262</v>
      </c>
      <c r="D12" s="12" t="s">
        <v>3</v>
      </c>
      <c r="E12" s="1"/>
      <c r="F12" s="1"/>
    </row>
    <row r="13" spans="1:6" x14ac:dyDescent="0.45">
      <c r="A13" s="1"/>
      <c r="B13" s="43" t="s">
        <v>101</v>
      </c>
      <c r="C13" s="10">
        <f>SUM(C10:C12)</f>
        <v>4080836</v>
      </c>
      <c r="D13" s="11" t="s">
        <v>3</v>
      </c>
      <c r="E13" s="1"/>
      <c r="F13" s="1"/>
    </row>
    <row r="14" spans="1:6" x14ac:dyDescent="0.45">
      <c r="A14" s="1"/>
      <c r="B14" s="43" t="s">
        <v>102</v>
      </c>
      <c r="C14" s="10">
        <f>C13*(1+'Fane 10. Nøgletal'!C13)^2</f>
        <v>4181015.7900302401</v>
      </c>
      <c r="D14" s="11" t="s">
        <v>3</v>
      </c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45">
      <c r="A4" s="1"/>
      <c r="B4" s="64"/>
      <c r="C4" s="64"/>
      <c r="D4" s="64"/>
      <c r="E4" s="64"/>
      <c r="F4" s="64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45">
      <c r="A7" s="1"/>
      <c r="B7" s="89" t="s">
        <v>34</v>
      </c>
      <c r="C7" s="89"/>
      <c r="D7" s="89"/>
      <c r="E7" s="8">
        <v>337290.27110000001</v>
      </c>
      <c r="F7" s="12" t="s">
        <v>3</v>
      </c>
      <c r="G7" s="1"/>
    </row>
    <row r="8" spans="1:7" ht="15" customHeight="1" x14ac:dyDescent="0.45">
      <c r="A8" s="1"/>
      <c r="B8" s="89" t="s">
        <v>35</v>
      </c>
      <c r="C8" s="89"/>
      <c r="D8" s="89"/>
      <c r="E8" s="8">
        <v>-126550.12163578346</v>
      </c>
      <c r="F8" s="12" t="s">
        <v>3</v>
      </c>
      <c r="G8" s="1"/>
    </row>
    <row r="9" spans="1:7" ht="15" customHeight="1" x14ac:dyDescent="0.45">
      <c r="A9" s="1"/>
      <c r="B9" s="77" t="s">
        <v>76</v>
      </c>
      <c r="C9" s="78"/>
      <c r="D9" s="79"/>
      <c r="E9" s="9">
        <f>SUM(E7:E8)</f>
        <v>210740.14946421655</v>
      </c>
      <c r="F9" s="15" t="s">
        <v>3</v>
      </c>
      <c r="G9" s="1"/>
    </row>
    <row r="10" spans="1:7" ht="15" customHeight="1" x14ac:dyDescent="0.45">
      <c r="A10" s="1"/>
      <c r="B10" s="80"/>
      <c r="C10" s="81"/>
      <c r="D10" s="81"/>
      <c r="E10" s="81"/>
      <c r="F10" s="82"/>
      <c r="G10" s="1"/>
    </row>
    <row r="11" spans="1:7" ht="27" customHeight="1" x14ac:dyDescent="0.45">
      <c r="A11" s="1"/>
      <c r="B11" s="70" t="s">
        <v>71</v>
      </c>
      <c r="C11" s="70"/>
      <c r="D11" s="70"/>
      <c r="E11" s="70"/>
      <c r="F11" s="70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3" t="s">
        <v>62</v>
      </c>
      <c r="C14" s="83"/>
      <c r="D14" s="83"/>
      <c r="E14" s="83"/>
      <c r="F14" s="83"/>
      <c r="G14" s="1"/>
    </row>
    <row r="15" spans="1:7" x14ac:dyDescent="0.45">
      <c r="A15" s="1"/>
      <c r="B15" s="89" t="s">
        <v>63</v>
      </c>
      <c r="C15" s="89"/>
      <c r="D15" s="89"/>
      <c r="E15" s="8">
        <v>14607286.733999999</v>
      </c>
      <c r="F15" s="12" t="s">
        <v>3</v>
      </c>
      <c r="G15" s="1"/>
    </row>
    <row r="16" spans="1:7" x14ac:dyDescent="0.45">
      <c r="A16" s="1"/>
      <c r="B16" s="89" t="s">
        <v>64</v>
      </c>
      <c r="C16" s="89"/>
      <c r="D16" s="89"/>
      <c r="E16" s="8">
        <v>14474612</v>
      </c>
      <c r="F16" s="12" t="s">
        <v>3</v>
      </c>
      <c r="G16" s="1"/>
    </row>
    <row r="17" spans="1:7" x14ac:dyDescent="0.4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45">
      <c r="A18" s="1"/>
      <c r="B18" s="84" t="s">
        <v>136</v>
      </c>
      <c r="C18" s="84"/>
      <c r="D18" s="84"/>
      <c r="E18" s="9">
        <f>E15-(E16-E17)</f>
        <v>132674.73399999924</v>
      </c>
      <c r="F18" s="15" t="s">
        <v>3</v>
      </c>
      <c r="G18" s="1"/>
    </row>
    <row r="19" spans="1:7" x14ac:dyDescent="0.45">
      <c r="A19" s="1"/>
      <c r="B19" s="86"/>
      <c r="C19" s="87"/>
      <c r="D19" s="87"/>
      <c r="E19" s="87"/>
      <c r="F19" s="88"/>
      <c r="G19" s="1"/>
    </row>
    <row r="20" spans="1:7" ht="28.5" customHeight="1" x14ac:dyDescent="0.4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ht="15" customHeight="1" x14ac:dyDescent="0.4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45">
      <c r="A23" s="1"/>
      <c r="B23" s="89" t="s">
        <v>45</v>
      </c>
      <c r="C23" s="89"/>
      <c r="D23" s="89"/>
      <c r="E23" s="8">
        <v>13663667.531348528</v>
      </c>
      <c r="F23" s="12" t="s">
        <v>3</v>
      </c>
      <c r="G23" s="1"/>
    </row>
    <row r="24" spans="1:7" ht="15" customHeight="1" x14ac:dyDescent="0.45">
      <c r="A24" s="1"/>
      <c r="B24" s="89" t="s">
        <v>46</v>
      </c>
      <c r="C24" s="89"/>
      <c r="D24" s="89"/>
      <c r="E24" s="8">
        <v>14575398</v>
      </c>
      <c r="F24" s="12" t="s">
        <v>3</v>
      </c>
      <c r="G24" s="1"/>
    </row>
    <row r="25" spans="1:7" ht="15" customHeight="1" x14ac:dyDescent="0.4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45">
      <c r="A26" s="1"/>
      <c r="B26" s="84" t="s">
        <v>137</v>
      </c>
      <c r="C26" s="84"/>
      <c r="D26" s="84"/>
      <c r="E26" s="9">
        <f>E23-(E24-E25)</f>
        <v>-911730.46865147166</v>
      </c>
      <c r="F26" s="15" t="s">
        <v>3</v>
      </c>
      <c r="G26" s="1"/>
    </row>
    <row r="27" spans="1:7" x14ac:dyDescent="0.45">
      <c r="A27" s="1"/>
      <c r="B27" s="80"/>
      <c r="C27" s="81"/>
      <c r="D27" s="81"/>
      <c r="E27" s="81"/>
      <c r="F27" s="82"/>
      <c r="G27" s="1"/>
    </row>
    <row r="28" spans="1:7" ht="28.5" customHeight="1" x14ac:dyDescent="0.4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83" t="s">
        <v>127</v>
      </c>
      <c r="C30" s="83"/>
      <c r="D30" s="83"/>
      <c r="E30" s="83"/>
      <c r="F30" s="83"/>
      <c r="G30" s="1"/>
    </row>
    <row r="31" spans="1:7" x14ac:dyDescent="0.45">
      <c r="A31" s="1"/>
      <c r="B31" s="89" t="s">
        <v>128</v>
      </c>
      <c r="C31" s="89"/>
      <c r="D31" s="89"/>
      <c r="E31" s="8">
        <v>13624278.763147417</v>
      </c>
      <c r="F31" s="12" t="s">
        <v>3</v>
      </c>
      <c r="G31" s="1"/>
    </row>
    <row r="32" spans="1:7" x14ac:dyDescent="0.45">
      <c r="A32" s="1"/>
      <c r="B32" s="89" t="s">
        <v>129</v>
      </c>
      <c r="C32" s="89"/>
      <c r="D32" s="89"/>
      <c r="E32" s="8">
        <v>14533521</v>
      </c>
      <c r="F32" s="12" t="s">
        <v>3</v>
      </c>
      <c r="G32" s="1"/>
    </row>
    <row r="33" spans="1:7" x14ac:dyDescent="0.4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45">
      <c r="A34" s="1"/>
      <c r="B34" s="84" t="s">
        <v>138</v>
      </c>
      <c r="C34" s="84"/>
      <c r="D34" s="84"/>
      <c r="E34" s="9">
        <f>E31-(E32-E33)</f>
        <v>-909242.23685258254</v>
      </c>
      <c r="F34" s="15" t="s">
        <v>3</v>
      </c>
      <c r="G34" s="1"/>
    </row>
    <row r="35" spans="1:7" x14ac:dyDescent="0.45">
      <c r="A35" s="1"/>
      <c r="B35" s="80"/>
      <c r="C35" s="81"/>
      <c r="D35" s="81"/>
      <c r="E35" s="81"/>
      <c r="F35" s="82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83" t="s">
        <v>130</v>
      </c>
      <c r="C38" s="83"/>
      <c r="D38" s="83"/>
      <c r="E38" s="83"/>
      <c r="F38" s="83"/>
      <c r="G38" s="1"/>
    </row>
    <row r="39" spans="1:7" x14ac:dyDescent="0.45">
      <c r="A39" s="1"/>
      <c r="B39" s="85" t="s">
        <v>36</v>
      </c>
      <c r="C39" s="85"/>
      <c r="D39" s="85"/>
      <c r="E39" s="8">
        <f>E9</f>
        <v>210740.14946421655</v>
      </c>
      <c r="F39" s="12" t="s">
        <v>3</v>
      </c>
      <c r="G39" s="1"/>
    </row>
    <row r="40" spans="1:7" x14ac:dyDescent="0.45">
      <c r="A40" s="1"/>
      <c r="B40" s="85" t="s">
        <v>135</v>
      </c>
      <c r="C40" s="85"/>
      <c r="D40" s="85"/>
      <c r="E40" s="8">
        <f>IF(E18+E26+E34&lt;0,E18+E26+E34,0)</f>
        <v>-1688297.971504055</v>
      </c>
      <c r="F40" s="12" t="s">
        <v>3</v>
      </c>
      <c r="G40" s="1"/>
    </row>
    <row r="41" spans="1:7" x14ac:dyDescent="0.4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45">
      <c r="A42" s="1"/>
      <c r="B42" s="84" t="s">
        <v>133</v>
      </c>
      <c r="C42" s="84"/>
      <c r="D42" s="84"/>
      <c r="E42" s="9">
        <f>SUM(E39)/E41</f>
        <v>105370.07473210827</v>
      </c>
      <c r="F42" s="15" t="s">
        <v>3</v>
      </c>
      <c r="G42" s="1"/>
    </row>
    <row r="43" spans="1:7" x14ac:dyDescent="0.45">
      <c r="A43" s="1"/>
      <c r="B43" s="84" t="s">
        <v>134</v>
      </c>
      <c r="C43" s="84"/>
      <c r="D43" s="84"/>
      <c r="E43" s="9">
        <f>E40/E41</f>
        <v>-844148.98575202748</v>
      </c>
      <c r="F43" s="15" t="s">
        <v>3</v>
      </c>
      <c r="G43" s="1"/>
    </row>
    <row r="44" spans="1:7" x14ac:dyDescent="0.45">
      <c r="A44" s="1"/>
      <c r="B44" s="83"/>
      <c r="C44" s="83"/>
      <c r="D44" s="83"/>
      <c r="E44" s="83"/>
      <c r="F44" s="83"/>
      <c r="G44" s="1"/>
    </row>
    <row r="46" spans="1:7" x14ac:dyDescent="0.45">
      <c r="A46" s="30"/>
      <c r="B46" s="30"/>
      <c r="C46" s="30"/>
      <c r="D46" s="30"/>
      <c r="E46" s="30"/>
      <c r="F46" s="30"/>
      <c r="G46" s="30"/>
    </row>
    <row r="47" spans="1:7" x14ac:dyDescent="0.45">
      <c r="A47" s="30"/>
      <c r="B47" s="30"/>
      <c r="C47" s="30"/>
      <c r="D47" s="30"/>
      <c r="E47" s="30"/>
      <c r="F47" s="30"/>
      <c r="G47" s="30"/>
    </row>
    <row r="48" spans="1:7" x14ac:dyDescent="0.45">
      <c r="A48" s="30"/>
      <c r="B48" s="30"/>
      <c r="C48" s="30"/>
      <c r="D48" s="30"/>
      <c r="E48" s="30"/>
      <c r="F48" s="30"/>
      <c r="G48" s="30"/>
    </row>
    <row r="49" spans="1:7" x14ac:dyDescent="0.45">
      <c r="A49" s="30"/>
      <c r="B49" s="30"/>
      <c r="C49" s="30"/>
      <c r="D49" s="30"/>
      <c r="E49" s="30"/>
      <c r="F49" s="30"/>
      <c r="G49" s="30"/>
    </row>
    <row r="50" spans="1:7" x14ac:dyDescent="0.45">
      <c r="A50" s="30"/>
      <c r="B50" s="30"/>
      <c r="C50" s="30"/>
      <c r="D50" s="30"/>
      <c r="E50" s="30"/>
      <c r="F50" s="30"/>
      <c r="G50" s="30"/>
    </row>
    <row r="51" spans="1:7" x14ac:dyDescent="0.45">
      <c r="A51" s="30"/>
      <c r="B51" s="30"/>
      <c r="C51" s="30"/>
      <c r="D51" s="30"/>
      <c r="E51" s="30"/>
      <c r="F51" s="30"/>
      <c r="G51" s="30"/>
    </row>
    <row r="52" spans="1:7" x14ac:dyDescent="0.45">
      <c r="A52" s="30"/>
      <c r="B52" s="30"/>
      <c r="C52" s="30"/>
      <c r="D52" s="30"/>
      <c r="E52" s="30"/>
      <c r="F52" s="30"/>
      <c r="G52" s="30"/>
    </row>
    <row r="53" spans="1:7" x14ac:dyDescent="0.45">
      <c r="A53" s="30"/>
      <c r="B53" s="30"/>
      <c r="C53" s="30"/>
      <c r="D53" s="30"/>
      <c r="E53" s="30"/>
      <c r="F53" s="30"/>
      <c r="G53" s="30"/>
    </row>
    <row r="54" spans="1:7" x14ac:dyDescent="0.45">
      <c r="A54" s="30"/>
      <c r="B54" s="30"/>
      <c r="C54" s="30"/>
      <c r="D54" s="30"/>
      <c r="E54" s="30"/>
      <c r="F54" s="30"/>
      <c r="G54" s="30"/>
    </row>
    <row r="55" spans="1:7" x14ac:dyDescent="0.4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4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4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4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2020-10-13T10:35:59Z</dcterms:modified>
</cp:coreProperties>
</file>