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ORS Vand Holbæk AS (V094)\ØR2027\"/>
    </mc:Choice>
  </mc:AlternateContent>
  <xr:revisionPtr revIDLastSave="0" documentId="13_ncr:1_{AAA87679-F7A3-402E-A895-F96A99344298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3. Engangstillæg" sheetId="10" r:id="rId8"/>
    <sheet name="5.2. Varige tillæg" sheetId="9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Differencekonto'!$A$1:$E$27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Engangstillæg'!$A$1:$G$20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Differencekonto'!$B$25</definedName>
    <definedName name="DiffKonto_RegulatoriskePct_SidsteÅr">'2. Differencekonto'!$B$24</definedName>
    <definedName name="DiffKonto_Tabel">'2. Differencekonto'!$B$18:$D$20</definedName>
    <definedName name="DiffKonto_Tabel_Note">'2. Differencekonto'!$B$21</definedName>
    <definedName name="DiffKonto_Tabel_Saldo">'2. Differencekonto'!$B$20</definedName>
    <definedName name="DiffKonto_Tabel_Saldo_SidsteÅr">'2. Differencekonto'!$B$19</definedName>
    <definedName name="EngTillæg_Tabel">'5.3. Engangstillæg'!$B$8:$F$18</definedName>
    <definedName name="EngTillæg_Tabel_Værdi">'5.3. Engangstillæg'!$B$18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Differencekonto'!$B$8:$D$16</definedName>
    <definedName name="Kontrol_Tabel_IR">'2. Differencekonto'!$B$9</definedName>
    <definedName name="Kontrol_Tabel_MelRes">'2. Differencekonto'!$B$16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Differencekonto'!$A$1:$E$27</definedName>
    <definedName name="Procentandel_Tabel">'2. Differencekonto'!$B$23:$D$25</definedName>
    <definedName name="Procentandel_Tabel_Note">'2. Differencekonto'!$B$26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8">'5.2. Varige tillæg'!$A$1:$G$24</definedName>
    <definedName name="_xlnm.Print_Area" localSheetId="7">'5.3. Engangstillæg'!$A$1:$G$20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8" i="10"/>
  <c r="C18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3" i="3" l="1"/>
  <c r="C12" i="3"/>
  <c r="C12" i="11"/>
  <c r="C19" i="3" s="1"/>
  <c r="C16" i="12"/>
  <c r="C20" i="3" s="1"/>
  <c r="C20" i="7"/>
  <c r="C12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3" i="4" l="1"/>
  <c r="C16" i="4" s="1"/>
  <c r="C20" i="4" s="1"/>
  <c r="C25" i="4" s="1"/>
  <c r="C11" i="3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<sst xmlns="http://schemas.openxmlformats.org/spreadsheetml/2006/main" count="353" uniqueCount="161">
  <si>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</si>
  <si>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</si>
  <si>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</si>
  <si>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</si>
  <si>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</si>
  <si>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</si>
  <si>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</si>
  <si>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</si>
  <si>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</si>
  <si>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</si>
  <si>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</si>
  <si>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</si>
  <si>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</si>
  <si>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</si>
  <si>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</si>
  <si>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</si>
  <si>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</si>
  <si>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</si>
  <si>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</si>
  <si>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</si>
  <si>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</si>
  <si>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</si>
  <si>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</si>
  <si>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</si>
  <si>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</si>
  <si>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</si>
  <si>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</si>
  <si>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</si>
  <si>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</si>
  <si>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</si>
  <si>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</si>
  <si>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</si>
  <si>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</si>
  <si>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</si>
  <si>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</si>
  <si>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</si>
  <si>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</si>
  <si>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</si>
  <si>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</si>
  <si>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</si>
  <si>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</si>
  <si>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</si>
  <si>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</si>
  <si>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</si>
  <si>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</si>
  <si>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</si>
  <si>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</si>
  <si>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</si>
  <si>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</si>
  <si>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</si>
  <si>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</si>
  <si>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</si>
  <si>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</si>
  <si>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</si>
  <si>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</si>
  <si>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</si>
  <si>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</si>
  <si>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</si>
  <si>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</si>
  <si>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</si>
  <si>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</si>
  <si>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</si>
  <si>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</si>
  <si>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</si>
  <si>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</si>
  <si>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</si>
  <si>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</si>
  <si>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</si>
  <si>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</si>
  <si>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</si>
  <si>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</si>
  <si>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</si>
  <si>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</si>
  <si>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</si>
  <si>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</si>
  <si>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</si>
  <si>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</si>
  <si>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</si>
  <si>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</si>
  <si>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</si>
  <si>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</si>
  <si>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</si>
  <si>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</si>
  <si>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</si>
  <si>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</si>
  <si>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</si>
  <si>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</si>
  <si>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</si>
  <si>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</si>
  <si>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</si>
  <si>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</si>
  <si>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</si>
  <si>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</si>
  <si>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</si>
  <si>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</si>
  <si>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</si>
  <si>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</si>
  <si>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</si>
  <si>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</si>
  <si>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</si>
  <si>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</si>
  <si>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</si>
  <si>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</si>
  <si>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</si>
  <si>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</si>
  <si>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</si>
  <si>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</si>
  <si>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</si>
  <si>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</si>
  <si>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</si>
  <si>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</si>
  <si>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</si>
  <si>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</si>
  <si>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</si>
  <si>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</si>
  <si>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</si>
  <si>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</si>
  <si>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</si>
  <si>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</si>
  <si>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</si>
  <si>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</si>
  <si>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</si>
  <si>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</si>
  <si>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</si>
  <si>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</si>
  <si>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</si>
  <si>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</si>
  <si>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</si>
  <si>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</si>
  <si>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</si>
  <si>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</si>
  <si>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</si>
  <si>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</si>
  <si>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</si>
  <si>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</si>
  <si>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</si>
  <si>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</si>
  <si>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</si>
  <si>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</si>
  <si>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</si>
  <si>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</si>
  <si>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</si>
  <si>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</si>
  <si>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</si>
  <si>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</si>
  <si>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</si>
  <si>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</si>
  <si>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</si>
  <si>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</si>
  <si>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</si>
  <si>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FVH-UDV-D-ØVR-000003 Resterende udskiftning til fjernaflæste målere Holbæk</t>
  </si>
  <si>
    <t>NIS-2 Projekter 2025</t>
  </si>
  <si>
    <t>FVH Nye tilslutninger 2025</t>
  </si>
  <si>
    <t>FVH-000068-000004 Grundvandsbeskyttelse, BNBO (Holbæk)</t>
  </si>
  <si>
    <t>FVH-000068-000015 INNOV - Grundvandsbeskyttelse Vallestrup/Hellestrup</t>
  </si>
  <si>
    <t>FVH-000068-000016 INNOV - Yderligere grundvandsbeskyttelse Knabstrup Enge kildeplads</t>
  </si>
  <si>
    <t>Nyt vandværk i Holbæk</t>
  </si>
  <si>
    <t>Økonomisk ramme for 2026</t>
  </si>
  <si>
    <t>Periodiserede § 10-tillæg godkendt i 2025 til den økonomiske ramme for 2025</t>
  </si>
  <si>
    <t>Aftaler om dyrkningspraksis. 9.772.761 kr./40 år = 244.319 kr.</t>
  </si>
  <si>
    <t>CSRD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</si>
</sst>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0" fontId="19" fillId="4" borderId="1" xfId="0" applyFont="1" applyFill="1" applyBorder="1" applyAlignment="1" applyProtection="1">
      <alignment horizontal="left"/>
    </xf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X0p1wHoKEJyUy30Dw6eDuDqG+xGuO1ZrhsRyHhrHiaTQrXXAaLwJYermI4nI5BYjkspebCoAvnDAtinWVu4jng==" saltValue="9AFSUGCBXfFFpoDDKJ3jH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18399521.626221985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196789.098486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-197745.386341629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237341.492864926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18635906.831231281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248888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18884794.831231281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vKWt3IDqP42Q6hOf/l8tFyEwU95VFzxUJjQZM/ixGb8MhQ/30FskJ+w8hNdNgvlSczMCGXIGKVov8ebowOkUAg==" saltValue="syApJ5KEKjfAoL7iKfYWf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30650125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3008.4161680000002</v>
      </c>
      <c r="D10" s="46" t="s">
        <v>31</v>
      </c>
      <c r="E10" s="11"/>
    </row>
    <row r="11" spans="1:5" ht="15" customHeight="1" x14ac:dyDescent="0.25">
      <c r="A11" s="11"/>
      <c r="B11" s="47" t="s">
        <v>158</v>
      </c>
      <c r="C11" s="45">
        <v>4569</v>
      </c>
      <c r="D11" s="46" t="s">
        <v>31</v>
      </c>
      <c r="E11" s="11"/>
    </row>
    <row r="12" spans="1:5" ht="15" customHeight="1" x14ac:dyDescent="0.25">
      <c r="A12" s="11"/>
      <c r="B12" s="44" t="s">
        <v>131</v>
      </c>
      <c r="C12" s="48">
        <f>'5.1. § 10-tillæg'!C20+'5.2. Varige tillæg'!C18+'5.2. Varige tillæg'!E18+'5.3. Engangstillæg'!C18+'5.3. Engangstillæg'!E18</f>
        <v>2202485</v>
      </c>
      <c r="D12" s="46" t="s">
        <v>31</v>
      </c>
      <c r="E12" s="11"/>
    </row>
    <row r="13" spans="1:5" ht="15" customHeight="1" x14ac:dyDescent="0.25">
      <c r="A13" s="11"/>
      <c r="B13" s="35" t="s">
        <v>129</v>
      </c>
      <c r="C13" s="36">
        <f>C9+C10+C11+C12</f>
        <v>32860187.416168001</v>
      </c>
      <c r="D13" s="37" t="s">
        <v>31</v>
      </c>
      <c r="E13" s="11"/>
    </row>
    <row r="14" spans="1:5" ht="15" customHeight="1" x14ac:dyDescent="0.25">
      <c r="A14" s="11"/>
      <c r="B14" s="44" t="s">
        <v>85</v>
      </c>
      <c r="C14" s="45">
        <v>32124426</v>
      </c>
      <c r="D14" s="46" t="s">
        <v>31</v>
      </c>
      <c r="E14" s="11"/>
    </row>
    <row r="15" spans="1:5" ht="15" customHeight="1" x14ac:dyDescent="0.25">
      <c r="A15" s="11"/>
      <c r="B15" s="49" t="s">
        <v>43</v>
      </c>
      <c r="C15" s="45">
        <v>0</v>
      </c>
      <c r="D15" s="46" t="s">
        <v>31</v>
      </c>
      <c r="E15" s="11"/>
    </row>
    <row r="16" spans="1:5" ht="15" customHeight="1" x14ac:dyDescent="0.25">
      <c r="A16" s="11"/>
      <c r="B16" s="25" t="s">
        <v>132</v>
      </c>
      <c r="C16" s="41">
        <f>C13-C14</f>
        <v>735761.41616800055</v>
      </c>
      <c r="D16" s="27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25" t="s">
        <v>86</v>
      </c>
      <c r="C18" s="26"/>
      <c r="D18" s="27"/>
      <c r="E18" s="11"/>
    </row>
    <row r="19" spans="1:5" ht="15" customHeight="1" x14ac:dyDescent="0.25">
      <c r="A19" s="11"/>
      <c r="B19" s="44" t="s">
        <v>127</v>
      </c>
      <c r="C19" s="45">
        <v>642252</v>
      </c>
      <c r="D19" s="46" t="s">
        <v>31</v>
      </c>
      <c r="E19" s="11"/>
    </row>
    <row r="20" spans="1:5" ht="15" customHeight="1" x14ac:dyDescent="0.25">
      <c r="A20" s="11"/>
      <c r="B20" s="25" t="s">
        <v>142</v>
      </c>
      <c r="C20" s="41">
        <f>C16+C19</f>
        <v>1378013.4161680005</v>
      </c>
      <c r="D20" s="27" t="s">
        <v>31</v>
      </c>
      <c r="E20" s="11"/>
    </row>
    <row r="21" spans="1:5" ht="49.5" customHeight="1" x14ac:dyDescent="0.25">
      <c r="A21" s="11"/>
      <c r="B21" s="50" t="s">
        <v>143</v>
      </c>
      <c r="C21" s="51"/>
      <c r="D21" s="52"/>
      <c r="E21" s="11"/>
    </row>
    <row r="22" spans="1:5" ht="15" customHeight="1" x14ac:dyDescent="0.25">
      <c r="A22" s="11"/>
      <c r="B22" s="11"/>
      <c r="C22" s="43"/>
      <c r="D22" s="11"/>
      <c r="E22" s="11"/>
    </row>
    <row r="23" spans="1:5" ht="15" customHeight="1" x14ac:dyDescent="0.25">
      <c r="A23" s="11"/>
      <c r="B23" s="25" t="s">
        <v>144</v>
      </c>
      <c r="C23" s="26"/>
      <c r="D23" s="27"/>
      <c r="E23" s="11"/>
    </row>
    <row r="24" spans="1:5" ht="27.95" customHeight="1" x14ac:dyDescent="0.25">
      <c r="A24" s="11"/>
      <c r="B24" s="53" t="s">
        <v>145</v>
      </c>
      <c r="C24" s="54">
        <f>100*642252/(33996487+492623)</f>
        <v>1.8621878036284496</v>
      </c>
      <c r="D24" s="46" t="s">
        <v>146</v>
      </c>
      <c r="E24" s="11"/>
    </row>
    <row r="25" spans="1:5" ht="27.95" customHeight="1" x14ac:dyDescent="0.25">
      <c r="A25" s="11"/>
      <c r="B25" s="53" t="s">
        <v>147</v>
      </c>
      <c r="C25" s="54">
        <f>C20/C13*100</f>
        <v>4.1935652974699256</v>
      </c>
      <c r="D25" s="46" t="s">
        <v>146</v>
      </c>
      <c r="E25" s="11"/>
    </row>
    <row r="26" spans="1:5" ht="56.25" customHeight="1" x14ac:dyDescent="0.25">
      <c r="A26" s="11"/>
      <c r="B26" s="50" t="s">
        <v>148</v>
      </c>
      <c r="C26" s="51"/>
      <c r="D26" s="52"/>
      <c r="E26" s="11"/>
    </row>
    <row r="27" spans="1:5" ht="15" customHeight="1" x14ac:dyDescent="0.25">
      <c r="A27" s="11"/>
      <c r="B27" s="11"/>
      <c r="C27" s="43"/>
      <c r="D27" s="11"/>
      <c r="E27" s="11"/>
    </row>
  </sheetData>
  <sheetProtection algorithmName="SHA-512" hashValue="v8nnDVAWVVc+vMU23wUEu1ZEKey8MRaB68KCy6SF9N2ERWYgDsuq2b1qqEe7B68ShxUSMgfOi93gU63HF4JR6w==" saltValue="ewfw/RmnholJmdKV31yI1g==" spinCount="100000" sheet="1" objects="1" scenarios="1"/>
  <mergeCells count="3">
    <mergeCell ref="B26:D26"/>
    <mergeCell ref="B3:D5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5"/>
      <c r="B1" s="55"/>
      <c r="C1" s="55"/>
      <c r="D1" s="55"/>
      <c r="E1" s="55"/>
    </row>
    <row r="2" spans="1:5" ht="15" customHeight="1" x14ac:dyDescent="0.25">
      <c r="A2" s="55"/>
      <c r="B2" s="55"/>
      <c r="C2" s="55"/>
      <c r="D2" s="55"/>
      <c r="E2" s="55"/>
    </row>
    <row r="3" spans="1:5" ht="24.95" customHeight="1" x14ac:dyDescent="0.25">
      <c r="A3" s="55"/>
      <c r="B3" s="56" t="s">
        <v>87</v>
      </c>
      <c r="C3" s="56"/>
      <c r="D3" s="56"/>
      <c r="E3" s="55"/>
    </row>
    <row r="4" spans="1:5" ht="15" customHeight="1" x14ac:dyDescent="0.25">
      <c r="A4" s="55"/>
      <c r="B4" s="56"/>
      <c r="C4" s="56"/>
      <c r="D4" s="56"/>
      <c r="E4" s="55"/>
    </row>
    <row r="5" spans="1:5" ht="15" customHeight="1" x14ac:dyDescent="0.25">
      <c r="A5" s="55"/>
      <c r="B5" s="56"/>
      <c r="C5" s="56"/>
      <c r="D5" s="56"/>
      <c r="E5" s="55"/>
    </row>
    <row r="6" spans="1:5" ht="15" customHeight="1" x14ac:dyDescent="0.25">
      <c r="A6" s="55"/>
      <c r="B6" s="55"/>
      <c r="C6" s="55"/>
      <c r="D6" s="55"/>
      <c r="E6" s="55"/>
    </row>
    <row r="7" spans="1:5" ht="15" customHeight="1" x14ac:dyDescent="0.25">
      <c r="A7" s="55"/>
      <c r="B7" s="55"/>
      <c r="C7" s="55"/>
      <c r="D7" s="55"/>
      <c r="E7" s="55"/>
    </row>
    <row r="8" spans="1:5" ht="15" customHeight="1" x14ac:dyDescent="0.25">
      <c r="A8" s="55"/>
      <c r="B8" s="57" t="s">
        <v>135</v>
      </c>
      <c r="C8" s="58"/>
      <c r="D8" s="59"/>
      <c r="E8" s="55"/>
    </row>
    <row r="9" spans="1:5" ht="15" customHeight="1" x14ac:dyDescent="0.25">
      <c r="A9" s="55"/>
      <c r="B9" s="60" t="s">
        <v>122</v>
      </c>
      <c r="C9" s="61">
        <v>17441259.643739186</v>
      </c>
      <c r="D9" s="62" t="s">
        <v>31</v>
      </c>
      <c r="E9" s="55"/>
    </row>
    <row r="10" spans="1:5" ht="15" customHeight="1" x14ac:dyDescent="0.25">
      <c r="A10" s="55"/>
      <c r="B10" s="63" t="s">
        <v>32</v>
      </c>
      <c r="C10" s="61">
        <v>3008.4161680000002</v>
      </c>
      <c r="D10" s="62" t="s">
        <v>31</v>
      </c>
      <c r="E10" s="55"/>
    </row>
    <row r="11" spans="1:5" ht="15" customHeight="1" x14ac:dyDescent="0.25">
      <c r="A11" s="55"/>
      <c r="B11" s="63" t="s">
        <v>62</v>
      </c>
      <c r="C11" s="64">
        <v>0</v>
      </c>
      <c r="D11" s="62" t="s">
        <v>31</v>
      </c>
      <c r="E11" s="55"/>
    </row>
    <row r="12" spans="1:5" ht="15" customHeight="1" x14ac:dyDescent="0.25">
      <c r="A12" s="55"/>
      <c r="B12" s="63" t="s">
        <v>24</v>
      </c>
      <c r="C12" s="65">
        <v>0</v>
      </c>
      <c r="D12" s="62" t="s">
        <v>31</v>
      </c>
      <c r="E12" s="55"/>
    </row>
    <row r="13" spans="1:5" ht="15" customHeight="1" x14ac:dyDescent="0.25">
      <c r="A13" s="55"/>
      <c r="B13" s="63" t="s">
        <v>34</v>
      </c>
      <c r="C13" s="65">
        <v>0</v>
      </c>
      <c r="D13" s="62" t="s">
        <v>31</v>
      </c>
      <c r="E13" s="55"/>
    </row>
    <row r="14" spans="1:5" ht="15" customHeight="1" x14ac:dyDescent="0.25">
      <c r="A14" s="55"/>
      <c r="B14" s="63" t="s">
        <v>35</v>
      </c>
      <c r="C14" s="66">
        <v>0</v>
      </c>
      <c r="D14" s="62" t="s">
        <v>31</v>
      </c>
      <c r="E14" s="55"/>
    </row>
    <row r="15" spans="1:5" ht="15" customHeight="1" x14ac:dyDescent="0.25">
      <c r="A15" s="55"/>
      <c r="B15" s="63" t="s">
        <v>36</v>
      </c>
      <c r="C15" s="66">
        <v>-188784.96300951892</v>
      </c>
      <c r="D15" s="62" t="s">
        <v>31</v>
      </c>
      <c r="E15" s="55"/>
    </row>
    <row r="16" spans="1:5" ht="15" customHeight="1" x14ac:dyDescent="0.25">
      <c r="A16" s="55"/>
      <c r="B16" s="63" t="s">
        <v>37</v>
      </c>
      <c r="C16" s="65">
        <v>1144038.5293243155</v>
      </c>
      <c r="D16" s="62" t="s">
        <v>31</v>
      </c>
      <c r="E16" s="55"/>
    </row>
    <row r="17" spans="1:5" ht="15" customHeight="1" x14ac:dyDescent="0.25">
      <c r="A17" s="55"/>
      <c r="B17" s="67" t="s">
        <v>38</v>
      </c>
      <c r="C17" s="68">
        <v>18399521.626221985</v>
      </c>
      <c r="D17" s="69" t="s">
        <v>31</v>
      </c>
      <c r="E17" s="55"/>
    </row>
    <row r="18" spans="1:5" ht="15" customHeight="1" x14ac:dyDescent="0.25">
      <c r="A18" s="55"/>
      <c r="B18" s="70" t="s">
        <v>123</v>
      </c>
      <c r="C18" s="66">
        <v>4569</v>
      </c>
      <c r="D18" s="71" t="s">
        <v>31</v>
      </c>
      <c r="E18" s="55"/>
    </row>
    <row r="19" spans="1:5" ht="27" customHeight="1" x14ac:dyDescent="0.25">
      <c r="A19" s="55"/>
      <c r="B19" s="72" t="s">
        <v>40</v>
      </c>
      <c r="C19" s="66">
        <v>0</v>
      </c>
      <c r="D19" s="71" t="s">
        <v>31</v>
      </c>
      <c r="E19" s="55"/>
    </row>
    <row r="20" spans="1:5" ht="15" customHeight="1" x14ac:dyDescent="0.25">
      <c r="A20" s="55"/>
      <c r="B20" s="73" t="s">
        <v>41</v>
      </c>
      <c r="C20" s="74">
        <v>-1148827.8068472482</v>
      </c>
      <c r="D20" s="75" t="s">
        <v>31</v>
      </c>
      <c r="E20" s="55"/>
    </row>
    <row r="21" spans="1:5" ht="15" customHeight="1" x14ac:dyDescent="0.25">
      <c r="A21" s="55"/>
      <c r="B21" s="60" t="s">
        <v>124</v>
      </c>
      <c r="C21" s="66">
        <v>0</v>
      </c>
      <c r="D21" s="71" t="s">
        <v>31</v>
      </c>
      <c r="E21" s="55"/>
    </row>
    <row r="22" spans="1:5" ht="15" customHeight="1" x14ac:dyDescent="0.25">
      <c r="A22" s="55"/>
      <c r="B22" s="70" t="s">
        <v>42</v>
      </c>
      <c r="C22" s="66">
        <v>0</v>
      </c>
      <c r="D22" s="71" t="s">
        <v>31</v>
      </c>
      <c r="E22" s="55"/>
    </row>
    <row r="23" spans="1:5" ht="15" customHeight="1" x14ac:dyDescent="0.25">
      <c r="A23" s="55"/>
      <c r="B23" s="57" t="s">
        <v>157</v>
      </c>
      <c r="C23" s="76">
        <v>17255262.819374736</v>
      </c>
      <c r="D23" s="59" t="s">
        <v>31</v>
      </c>
      <c r="E23" s="55"/>
    </row>
    <row r="24" spans="1:5" ht="30" customHeight="1" x14ac:dyDescent="0.25">
      <c r="A24" s="55"/>
      <c r="B24" s="77" t="s">
        <v>136</v>
      </c>
      <c r="C24" s="77"/>
      <c r="D24" s="77"/>
      <c r="E24" s="55"/>
    </row>
    <row r="25" spans="1:5" ht="15" customHeight="1" x14ac:dyDescent="0.25">
      <c r="A25" s="55"/>
      <c r="B25" s="55"/>
      <c r="C25" s="55"/>
      <c r="D25" s="55"/>
      <c r="E25" s="55"/>
    </row>
    <row r="26" spans="1:5" ht="15" customHeight="1" x14ac:dyDescent="0.25"/>
  </sheetData>
  <sheetProtection algorithmName="SHA-512" hashValue="t+nKr+9bv4KtK9oOX6tqLcOTxV+MXWwT4/n6eikujOGUFgH4RdgpyPsyiMGEzxEevGa7iz+pAZkyGvH177Chig==" saltValue="FIfz1csALVe7iAYkpwXz0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8"/>
      <c r="C1" s="78"/>
      <c r="D1" s="78"/>
      <c r="E1" s="11"/>
    </row>
    <row r="2" spans="1:5" ht="15" customHeight="1" x14ac:dyDescent="0.25">
      <c r="A2" s="11"/>
      <c r="B2" s="78"/>
      <c r="C2" s="78"/>
      <c r="D2" s="78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9"/>
      <c r="C6" s="79"/>
      <c r="D6" s="79"/>
      <c r="E6" s="11"/>
    </row>
    <row r="7" spans="1:5" ht="15" customHeight="1" x14ac:dyDescent="0.25">
      <c r="A7" s="11"/>
      <c r="B7" s="80"/>
      <c r="C7" s="11"/>
      <c r="D7" s="11"/>
      <c r="E7" s="11"/>
    </row>
    <row r="8" spans="1:5" ht="14.25" customHeight="1" x14ac:dyDescent="0.25">
      <c r="A8" s="11"/>
      <c r="B8" s="81" t="s">
        <v>88</v>
      </c>
      <c r="C8" s="82"/>
      <c r="D8" s="83"/>
      <c r="E8" s="11"/>
    </row>
    <row r="9" spans="1:5" ht="15" customHeight="1" x14ac:dyDescent="0.25">
      <c r="A9" s="11"/>
      <c r="B9" s="53" t="s">
        <v>89</v>
      </c>
      <c r="C9" s="2">
        <v>10065070.3028525</v>
      </c>
      <c r="D9" s="46" t="s">
        <v>31</v>
      </c>
      <c r="E9" s="11"/>
    </row>
    <row r="10" spans="1:5" ht="15" customHeight="1" x14ac:dyDescent="0.25">
      <c r="A10" s="11"/>
      <c r="B10" s="84" t="s">
        <v>90</v>
      </c>
      <c r="C10" s="3">
        <f>-'8. Nøgletal'!C19*C9</f>
        <v>-201301.40605705002</v>
      </c>
      <c r="D10" s="46" t="s">
        <v>31</v>
      </c>
      <c r="E10" s="11"/>
    </row>
    <row r="11" spans="1:5" ht="15" customHeight="1" x14ac:dyDescent="0.25">
      <c r="A11" s="11"/>
      <c r="B11" s="84" t="s">
        <v>91</v>
      </c>
      <c r="C11" s="2">
        <f>('5.2. Varige tillæg'!C18)*(1+'8. Nøgletal'!C9)*(1-'8. Nøgletal'!C19)+'5.6 Anlægsprojekter'!C12-'6. Bortfald'!C12+'7. Tilknyttet virksomhed'!C12</f>
        <v>23500.420286</v>
      </c>
      <c r="D11" s="46" t="s">
        <v>31</v>
      </c>
      <c r="E11" s="11"/>
    </row>
    <row r="12" spans="1:5" ht="15" customHeight="1" x14ac:dyDescent="0.25">
      <c r="A12" s="11"/>
      <c r="B12" s="53" t="s">
        <v>92</v>
      </c>
      <c r="C12" s="2">
        <f>SUM(C9:C11)</f>
        <v>9887269.3170814496</v>
      </c>
      <c r="D12" s="46" t="s">
        <v>31</v>
      </c>
      <c r="E12" s="11"/>
    </row>
    <row r="13" spans="1:5" ht="15" customHeight="1" x14ac:dyDescent="0.25">
      <c r="A13" s="11"/>
      <c r="B13" s="85" t="s">
        <v>93</v>
      </c>
      <c r="C13" s="86">
        <f>-C12*'8. Nøgletal'!C19</f>
        <v>-197745.386341629</v>
      </c>
      <c r="D13" s="87" t="s">
        <v>31</v>
      </c>
      <c r="E13" s="88"/>
    </row>
    <row r="14" spans="1:5" ht="15" customHeight="1" x14ac:dyDescent="0.25">
      <c r="A14" s="11"/>
      <c r="B14" s="81" t="s">
        <v>94</v>
      </c>
      <c r="C14" s="82"/>
      <c r="D14" s="83"/>
      <c r="E14" s="11"/>
    </row>
    <row r="15" spans="1:5" ht="15" customHeight="1" x14ac:dyDescent="0.25">
      <c r="A15" s="11"/>
      <c r="B15" s="44" t="s">
        <v>46</v>
      </c>
      <c r="C15" s="3">
        <v>9571707.0657810606</v>
      </c>
      <c r="D15" s="46" t="s">
        <v>31</v>
      </c>
      <c r="E15" s="11"/>
    </row>
    <row r="16" spans="1:5" ht="15" customHeight="1" x14ac:dyDescent="0.25">
      <c r="A16" s="11"/>
      <c r="B16" s="84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4" t="s">
        <v>95</v>
      </c>
      <c r="C17" s="2">
        <f>('5.2. Varige tillæg'!E18)*(1+'8. Nøgletal'!C9)*(1-'8. Nøgletal'!C14)+'5.6 Anlægsprojekter'!E12-'6. Bortfald'!E12+'7. Tilknyttet virksomhed'!E12</f>
        <v>173288.67819999999</v>
      </c>
      <c r="D17" s="46" t="s">
        <v>31</v>
      </c>
      <c r="E17" s="11"/>
    </row>
    <row r="18" spans="1:5" ht="15" customHeight="1" x14ac:dyDescent="0.25">
      <c r="A18" s="11"/>
      <c r="B18" s="53" t="s">
        <v>96</v>
      </c>
      <c r="C18" s="2">
        <f>SUM(C15:C17)</f>
        <v>9744995.7439810615</v>
      </c>
      <c r="D18" s="46" t="s">
        <v>31</v>
      </c>
      <c r="E18" s="11"/>
    </row>
    <row r="19" spans="1:5" ht="15" customHeight="1" x14ac:dyDescent="0.25">
      <c r="A19" s="11"/>
      <c r="B19" s="85" t="s">
        <v>97</v>
      </c>
      <c r="C19" s="86">
        <f>-C18*'8. Nøgletal'!C15</f>
        <v>0</v>
      </c>
      <c r="D19" s="87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-197745.386341629</v>
      </c>
      <c r="D20" s="27" t="s">
        <v>31</v>
      </c>
      <c r="E20" s="11"/>
    </row>
    <row r="21" spans="1:5" ht="39.950000000000003" customHeight="1" x14ac:dyDescent="0.25">
      <c r="A21" s="11"/>
      <c r="B21" s="89" t="s">
        <v>125</v>
      </c>
      <c r="C21" s="90"/>
      <c r="D21" s="91"/>
      <c r="E21" s="88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oZ8gE2Wn6RY/0hQ6RsXnUtJ4Fh7PYKzNgexyA86CoXPhbjjL+4+l5IHfs5sSw8BkMtrH62hyT7nta1Lhu1TQpQ==" saltValue="o5UW7JpwVSLNnFoYd4TsH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2" t="s">
        <v>99</v>
      </c>
      <c r="C8" s="93"/>
      <c r="D8" s="94"/>
      <c r="E8" s="11"/>
    </row>
    <row r="9" spans="1:5" ht="15" customHeight="1" x14ac:dyDescent="0.25">
      <c r="A9" s="11"/>
      <c r="B9" s="95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5" t="s">
        <v>138</v>
      </c>
      <c r="C10" s="33">
        <f>'5.1.a. § 10-tillæg'!E10</f>
        <v>0</v>
      </c>
      <c r="D10" s="46" t="s">
        <v>31</v>
      </c>
      <c r="E10" s="11"/>
    </row>
    <row r="11" spans="1:5" ht="15" customHeight="1" x14ac:dyDescent="0.25">
      <c r="A11" s="11"/>
      <c r="B11" s="95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5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6" t="s">
        <v>149</v>
      </c>
      <c r="C13" s="97">
        <v>562025</v>
      </c>
      <c r="D13" s="46" t="s">
        <v>31</v>
      </c>
      <c r="E13" s="11"/>
    </row>
    <row r="14" spans="1:5" ht="15" customHeight="1" x14ac:dyDescent="0.25">
      <c r="A14" s="11"/>
      <c r="B14" s="96" t="s">
        <v>159</v>
      </c>
      <c r="C14" s="97">
        <v>244319</v>
      </c>
      <c r="D14" s="46" t="s">
        <v>31</v>
      </c>
      <c r="E14" s="11"/>
    </row>
    <row r="15" spans="1:5" ht="15" customHeight="1" x14ac:dyDescent="0.25">
      <c r="A15" s="11"/>
      <c r="B15" s="96"/>
      <c r="C15" s="97"/>
      <c r="D15" s="46" t="s">
        <v>31</v>
      </c>
      <c r="E15" s="11"/>
    </row>
    <row r="16" spans="1:5" ht="15" customHeight="1" x14ac:dyDescent="0.25">
      <c r="A16" s="11"/>
      <c r="B16" s="96"/>
      <c r="C16" s="97"/>
      <c r="D16" s="46" t="s">
        <v>31</v>
      </c>
      <c r="E16" s="11"/>
    </row>
    <row r="17" spans="1:5" ht="15" customHeight="1" x14ac:dyDescent="0.25">
      <c r="A17" s="11"/>
      <c r="B17" s="96"/>
      <c r="C17" s="97"/>
      <c r="D17" s="46" t="s">
        <v>31</v>
      </c>
      <c r="E17" s="11"/>
    </row>
    <row r="18" spans="1:5" ht="15" customHeight="1" x14ac:dyDescent="0.25">
      <c r="A18" s="11"/>
      <c r="B18" s="96"/>
      <c r="C18" s="97"/>
      <c r="D18" s="46" t="s">
        <v>31</v>
      </c>
      <c r="E18" s="11"/>
    </row>
    <row r="19" spans="1:5" ht="15" customHeight="1" x14ac:dyDescent="0.25">
      <c r="A19" s="11"/>
      <c r="B19" s="96"/>
      <c r="C19" s="97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8">
        <f>SUM(C9:C19)</f>
        <v>806344</v>
      </c>
      <c r="D20" s="99" t="s">
        <v>31</v>
      </c>
      <c r="E20" s="11"/>
    </row>
    <row r="21" spans="1:5" ht="15" customHeight="1" x14ac:dyDescent="0.25">
      <c r="A21" s="11"/>
      <c r="B21" s="100"/>
      <c r="C21" s="101"/>
      <c r="D21" s="101"/>
      <c r="E21" s="11"/>
    </row>
    <row r="22" spans="1:5" ht="15" customHeight="1" x14ac:dyDescent="0.25">
      <c r="A22" s="11"/>
      <c r="B22" s="81" t="s">
        <v>39</v>
      </c>
      <c r="C22" s="82"/>
      <c r="D22" s="83"/>
      <c r="E22" s="11"/>
    </row>
    <row r="23" spans="1:5" ht="15" customHeight="1" x14ac:dyDescent="0.25">
      <c r="A23" s="11"/>
      <c r="B23" s="102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3" t="s">
        <v>50</v>
      </c>
      <c r="C24" s="104">
        <v>248888</v>
      </c>
      <c r="D24" s="105" t="s">
        <v>31</v>
      </c>
      <c r="E24" s="11"/>
    </row>
    <row r="25" spans="1:5" ht="15" customHeight="1" x14ac:dyDescent="0.25">
      <c r="A25" s="11"/>
      <c r="B25" s="25" t="s">
        <v>48</v>
      </c>
      <c r="C25" s="98">
        <f>SUM(C23:C24)</f>
        <v>248888</v>
      </c>
      <c r="D25" s="99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seXavRZPf4ndGS4g9W89GyPFVfpA1eYXoOYAgZgm8yw4qpC7uNGtAsuaPJLcuclA56/s8OhZdQfspgzHLk9v/A==" saltValue="0U2iVgYcvDvgNTC9I3nNt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126</v>
      </c>
      <c r="C8" s="107" t="s">
        <v>101</v>
      </c>
      <c r="D8" s="108" t="s">
        <v>102</v>
      </c>
      <c r="E8" s="108" t="s">
        <v>103</v>
      </c>
      <c r="F8" s="27"/>
      <c r="G8" s="11"/>
    </row>
    <row r="9" spans="1:7" ht="15" customHeight="1" x14ac:dyDescent="0.25">
      <c r="A9" s="11"/>
      <c r="B9" s="95" t="s">
        <v>137</v>
      </c>
      <c r="C9" s="33">
        <v>12523241.19025494</v>
      </c>
      <c r="D9" s="33">
        <v>11592566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5" t="s">
        <v>138</v>
      </c>
      <c r="C10" s="33">
        <v>100615.02259948</v>
      </c>
      <c r="D10" s="33">
        <v>92016</v>
      </c>
      <c r="E10" s="33">
        <f t="shared" ref="E10:E19" si="0">MAX(D10-C10,0)</f>
        <v>0</v>
      </c>
      <c r="F10" s="46" t="s">
        <v>31</v>
      </c>
      <c r="G10" s="11"/>
    </row>
    <row r="11" spans="1:7" ht="15" customHeight="1" x14ac:dyDescent="0.25">
      <c r="A11" s="11"/>
      <c r="B11" s="95" t="s">
        <v>139</v>
      </c>
      <c r="C11" s="33">
        <v>46662.3031176</v>
      </c>
      <c r="D11" s="33">
        <v>22970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5" t="s">
        <v>140</v>
      </c>
      <c r="C12" s="33">
        <v>884237.00013023999</v>
      </c>
      <c r="D12" s="33">
        <v>815183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8"/>
      <c r="D20" s="98"/>
      <c r="E20" s="98"/>
      <c r="F20" s="99"/>
      <c r="G20" s="11"/>
    </row>
    <row r="21" spans="1:7" ht="39.75" customHeight="1" x14ac:dyDescent="0.25">
      <c r="A21" s="11"/>
      <c r="B21" s="109" t="s">
        <v>104</v>
      </c>
      <c r="C21" s="110"/>
      <c r="D21" s="110"/>
      <c r="E21" s="110"/>
      <c r="F21" s="111"/>
      <c r="G21" s="11"/>
    </row>
    <row r="22" spans="1:7" ht="15" customHeight="1" x14ac:dyDescent="0.25">
      <c r="A22" s="11"/>
      <c r="B22" s="112"/>
      <c r="C22" s="101"/>
      <c r="D22" s="101"/>
      <c r="E22" s="101"/>
      <c r="F22" s="101"/>
      <c r="G22" s="11"/>
    </row>
    <row r="23" spans="1:7" ht="15" customHeight="1" x14ac:dyDescent="0.25">
      <c r="A23" s="11"/>
      <c r="B23" s="112"/>
      <c r="C23" s="101"/>
      <c r="D23" s="101"/>
      <c r="E23" s="101"/>
      <c r="F23" s="101"/>
      <c r="G23" s="11"/>
    </row>
  </sheetData>
  <sheetProtection algorithmName="SHA-512" hashValue="jW1isZaqMG4pbKaAwSQKSCq34K/JQrL5tVcvwuHiQFVJAJyeMsv9wXoGqjdYDQ9PwkpAa/2Ac0QP9VTPlv60yw==" saltValue="sihcbuIEYyWxgW+oWsBZj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0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18</v>
      </c>
      <c r="C8" s="82"/>
      <c r="D8" s="82"/>
      <c r="E8" s="82"/>
      <c r="F8" s="83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153</v>
      </c>
      <c r="C10" s="33">
        <v>271528</v>
      </c>
      <c r="D10" s="46" t="s">
        <v>31</v>
      </c>
      <c r="E10" s="33">
        <v>199446</v>
      </c>
      <c r="F10" s="46" t="s">
        <v>31</v>
      </c>
      <c r="G10" s="11"/>
    </row>
    <row r="11" spans="1:7" ht="15" customHeight="1" x14ac:dyDescent="0.25">
      <c r="A11" s="11"/>
      <c r="B11" s="116" t="s">
        <v>154</v>
      </c>
      <c r="C11" s="33">
        <v>149740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6" t="s">
        <v>155</v>
      </c>
      <c r="C12" s="33">
        <v>112523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6" t="s">
        <v>150</v>
      </c>
      <c r="C13" s="33">
        <v>0</v>
      </c>
      <c r="D13" s="46" t="s">
        <v>31</v>
      </c>
      <c r="E13" s="33">
        <v>36553</v>
      </c>
      <c r="F13" s="46" t="s">
        <v>31</v>
      </c>
      <c r="G13" s="11"/>
    </row>
    <row r="14" spans="1:7" ht="15" customHeight="1" x14ac:dyDescent="0.25">
      <c r="A14" s="11"/>
      <c r="B14" s="116" t="s">
        <v>151</v>
      </c>
      <c r="C14" s="33">
        <v>80000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6" t="s">
        <v>156</v>
      </c>
      <c r="C15" s="33">
        <v>0</v>
      </c>
      <c r="D15" s="46" t="s">
        <v>31</v>
      </c>
      <c r="E15" s="33">
        <v>264040</v>
      </c>
      <c r="F15" s="46" t="s">
        <v>31</v>
      </c>
      <c r="G15" s="11"/>
    </row>
    <row r="16" spans="1:7" ht="15" customHeight="1" x14ac:dyDescent="0.25">
      <c r="A16" s="11"/>
      <c r="B16" s="116" t="s">
        <v>152</v>
      </c>
      <c r="C16" s="33">
        <v>0</v>
      </c>
      <c r="D16" s="46" t="s">
        <v>31</v>
      </c>
      <c r="E16" s="33">
        <v>78104</v>
      </c>
      <c r="F16" s="46" t="s">
        <v>31</v>
      </c>
      <c r="G16" s="11"/>
    </row>
    <row r="17" spans="1:7" ht="15" customHeight="1" x14ac:dyDescent="0.25">
      <c r="A17" s="11"/>
      <c r="B17" s="116" t="s">
        <v>160</v>
      </c>
      <c r="C17" s="33">
        <v>19204</v>
      </c>
      <c r="D17" s="46" t="s">
        <v>31</v>
      </c>
      <c r="E17" s="33">
        <v>0</v>
      </c>
      <c r="F17" s="46" t="s">
        <v>31</v>
      </c>
      <c r="G17" s="11"/>
    </row>
    <row r="18" spans="1:7" ht="15" customHeight="1" x14ac:dyDescent="0.25">
      <c r="A18" s="11"/>
      <c r="B18" s="25" t="s">
        <v>107</v>
      </c>
      <c r="C18" s="98">
        <f>SUM(C10:C17)</f>
        <v>632995</v>
      </c>
      <c r="D18" s="99" t="s">
        <v>31</v>
      </c>
      <c r="E18" s="98">
        <f>SUM(E10:E17)</f>
        <v>578143</v>
      </c>
      <c r="F18" s="99" t="s">
        <v>31</v>
      </c>
      <c r="G18" s="11"/>
    </row>
    <row r="19" spans="1:7" ht="15" customHeight="1" x14ac:dyDescent="0.25">
      <c r="A19" s="11"/>
      <c r="B19" s="11"/>
      <c r="C19" s="11"/>
      <c r="D19" s="11"/>
      <c r="E19" s="11"/>
      <c r="F19" s="11"/>
      <c r="G19" s="11"/>
    </row>
    <row r="20" spans="1:7" ht="15" customHeight="1" x14ac:dyDescent="0.25">
      <c r="A20" s="11"/>
      <c r="B20" s="117"/>
      <c r="C20" s="117"/>
      <c r="D20" s="117"/>
      <c r="E20" s="117"/>
      <c r="F20" s="117"/>
      <c r="G20" s="11"/>
    </row>
  </sheetData>
  <sheetProtection algorithmName="SHA-512" hashValue="C2EUw35/RW0o/i5cvJAcyvWccn+AH4uBvsSprqxos3S5eOVpON0PYNarKalD6R0qxtiW4PooYS3NF6CK+zk4wQ==" saltValue="EX3G1h4vvMirZtF4p9yPU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150</v>
      </c>
      <c r="C10" s="33">
        <v>0</v>
      </c>
      <c r="D10" s="46" t="s">
        <v>31</v>
      </c>
      <c r="E10" s="33">
        <v>42380</v>
      </c>
      <c r="F10" s="46" t="s">
        <v>31</v>
      </c>
      <c r="G10" s="11"/>
    </row>
    <row r="11" spans="1:7" ht="15" customHeight="1" x14ac:dyDescent="0.25">
      <c r="A11" s="11"/>
      <c r="B11" s="116" t="s">
        <v>151</v>
      </c>
      <c r="C11" s="33">
        <v>0</v>
      </c>
      <c r="D11" s="46" t="s">
        <v>31</v>
      </c>
      <c r="E11" s="33">
        <v>51494</v>
      </c>
      <c r="F11" s="46" t="s">
        <v>31</v>
      </c>
      <c r="G11" s="11"/>
    </row>
    <row r="12" spans="1:7" ht="15" customHeight="1" x14ac:dyDescent="0.25">
      <c r="A12" s="11"/>
      <c r="B12" s="116" t="s">
        <v>152</v>
      </c>
      <c r="C12" s="33">
        <v>22489</v>
      </c>
      <c r="D12" s="46" t="s">
        <v>31</v>
      </c>
      <c r="E12" s="33">
        <v>68640</v>
      </c>
      <c r="F12" s="46" t="s">
        <v>31</v>
      </c>
      <c r="G12" s="11"/>
    </row>
    <row r="13" spans="1:7" ht="15" customHeight="1" x14ac:dyDescent="0.25">
      <c r="A13" s="11"/>
      <c r="B13" s="116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6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6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6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6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8">
        <f>SUM(C10:C17)</f>
        <v>22489</v>
      </c>
      <c r="D18" s="99" t="s">
        <v>31</v>
      </c>
      <c r="E18" s="98">
        <f>SUM(E10:E17)</f>
        <v>162514</v>
      </c>
      <c r="F18" s="99" t="s">
        <v>31</v>
      </c>
      <c r="G18" s="11"/>
    </row>
    <row r="19" spans="1:7" ht="15" customHeight="1" x14ac:dyDescent="0.25">
      <c r="A19" s="11"/>
      <c r="B19" s="116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6" t="s">
        <v>36</v>
      </c>
      <c r="C20" s="33">
        <f>-C18*'8. Nøgletal'!C19</f>
        <v>-449.78000000000003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6" t="s">
        <v>37</v>
      </c>
      <c r="C21" s="33">
        <f>SUM(C18:C20)*'8. Nøgletal'!C9</f>
        <v>1461.200286</v>
      </c>
      <c r="D21" s="46" t="s">
        <v>31</v>
      </c>
      <c r="E21" s="33">
        <f>SUM(E18:E20)*'8. Nøgletal'!C9</f>
        <v>10774.6782</v>
      </c>
      <c r="F21" s="46" t="s">
        <v>31</v>
      </c>
      <c r="G21" s="11"/>
    </row>
    <row r="22" spans="1:7" ht="26.25" customHeight="1" x14ac:dyDescent="0.25">
      <c r="A22" s="11"/>
      <c r="B22" s="106" t="s">
        <v>106</v>
      </c>
      <c r="C22" s="98">
        <f>SUM(C18:C21)</f>
        <v>23500.420286</v>
      </c>
      <c r="D22" s="99" t="s">
        <v>31</v>
      </c>
      <c r="E22" s="98">
        <f>SUM(E18:E21)</f>
        <v>173288.67819999999</v>
      </c>
      <c r="F22" s="99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ukdrlrB4QZXE2ik+6EXXmaxutZ+N8BiJRyHXyawKYUPMpXpWt3XYPjzDFmSggt+3bZkONC7jeAC9EPIPcgRnMg==" saltValue="+pjKdeK58utGzcDOY/1eU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1" t="s">
        <v>108</v>
      </c>
      <c r="C8" s="82"/>
      <c r="D8" s="83"/>
      <c r="E8" s="11"/>
    </row>
    <row r="9" spans="1:5" ht="15" customHeight="1" x14ac:dyDescent="0.25">
      <c r="A9" s="11"/>
      <c r="B9" s="118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9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9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20" t="s">
        <v>110</v>
      </c>
      <c r="C12" s="98">
        <f>SUM(C9:C11)*(1+'8. Nøgletal'!C9)*(1+'8. Nøgletal'!C10)</f>
        <v>0</v>
      </c>
      <c r="D12" s="99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WlkezaXRpcM5spuqTdp6KI+WiYvF5MsH8bJ3T+B7L6BcI875JF9eXZ6J+0mMLZUugAEdc5ZkgC/hpMOLodR2PQ==" saltValue="meeqTVH7RtQzr0OHA8VB4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1" t="s">
        <v>57</v>
      </c>
      <c r="C8" s="82"/>
      <c r="D8" s="83"/>
      <c r="E8" s="11"/>
    </row>
    <row r="9" spans="1:5" ht="26.25" x14ac:dyDescent="0.25">
      <c r="A9" s="11"/>
      <c r="B9" s="103" t="s">
        <v>112</v>
      </c>
      <c r="C9" s="121"/>
      <c r="D9" s="103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1" t="s">
        <v>59</v>
      </c>
      <c r="C12" s="82"/>
      <c r="D12" s="83"/>
      <c r="E12" s="11"/>
    </row>
    <row r="13" spans="1:5" ht="26.25" customHeight="1" x14ac:dyDescent="0.25">
      <c r="A13" s="11"/>
      <c r="B13" s="103" t="s">
        <v>141</v>
      </c>
      <c r="C13" s="121"/>
      <c r="D13" s="103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8">
        <f>C11+C15</f>
        <v>0</v>
      </c>
      <c r="D16" s="99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1NPI9cf76EkKxp9dH2+fgHRx8jHzhGwboQqS0FeC1o7Kw5MAXFzQ9SFzA2TZq3mta4iczcUSHdJb/2r9IkHk6w==" saltValue="jAo3VPpnZfi8mdH0PQYPb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2" t="s">
        <v>63</v>
      </c>
      <c r="C9" s="123" t="s">
        <v>65</v>
      </c>
      <c r="D9" s="124"/>
      <c r="E9" s="123" t="s">
        <v>64</v>
      </c>
      <c r="F9" s="124"/>
      <c r="G9" s="123" t="s">
        <v>66</v>
      </c>
      <c r="H9" s="124"/>
      <c r="I9" s="11"/>
    </row>
    <row r="10" spans="1:9" ht="15" customHeight="1" x14ac:dyDescent="0.25">
      <c r="A10" s="11"/>
      <c r="B10" s="118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8">
        <f>SUM(C10:C10)</f>
        <v>0</v>
      </c>
      <c r="D11" s="98" t="s">
        <v>68</v>
      </c>
      <c r="E11" s="98">
        <f>SUM(E10:E10)</f>
        <v>0</v>
      </c>
      <c r="F11" s="98" t="s">
        <v>68</v>
      </c>
      <c r="G11" s="98">
        <f>SUM(G10:G10)</f>
        <v>0</v>
      </c>
      <c r="H11" s="99" t="s">
        <v>31</v>
      </c>
      <c r="I11" s="11"/>
    </row>
    <row r="12" spans="1:9" ht="15" customHeight="1" x14ac:dyDescent="0.25">
      <c r="A12" s="11"/>
      <c r="B12" s="25" t="s">
        <v>115</v>
      </c>
      <c r="C12" s="98">
        <f>C11*(1+'8. Nøgletal'!C9)</f>
        <v>0</v>
      </c>
      <c r="D12" s="98" t="s">
        <v>68</v>
      </c>
      <c r="E12" s="98">
        <f>E11*(1+'8. Nøgletal'!C9)</f>
        <v>0</v>
      </c>
      <c r="F12" s="98" t="s">
        <v>68</v>
      </c>
      <c r="G12" s="98">
        <f>G11*(1+'8. Nøgletal'!C9)</f>
        <v>0</v>
      </c>
      <c r="H12" s="99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CQG6zvVCaJZP9YDtl9Lm9eUTm0ey4nHvAyRhtcw25p3HLmXl6aWiKElEkQx3QP5nlGjqj0cle+GK8qFHdorVmQ==" saltValue="v7itZqoW/oFw9sWsZ3Qy5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116</v>
      </c>
      <c r="C8" s="82"/>
      <c r="D8" s="82"/>
      <c r="E8" s="82"/>
      <c r="F8" s="83"/>
      <c r="G8" s="11"/>
    </row>
    <row r="9" spans="1:7" ht="15" customHeight="1" x14ac:dyDescent="0.25">
      <c r="A9" s="11"/>
      <c r="B9" s="125" t="s">
        <v>71</v>
      </c>
      <c r="C9" s="126" t="s">
        <v>53</v>
      </c>
      <c r="D9" s="127"/>
      <c r="E9" s="126" t="s">
        <v>54</v>
      </c>
      <c r="F9" s="127"/>
      <c r="G9" s="11"/>
    </row>
    <row r="10" spans="1:7" ht="15" customHeight="1" x14ac:dyDescent="0.25">
      <c r="A10" s="11"/>
      <c r="B10" s="128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8">
        <f>SUM(C10:C10)</f>
        <v>0</v>
      </c>
      <c r="D11" s="99" t="s">
        <v>31</v>
      </c>
      <c r="E11" s="98">
        <f>SUM(E10:E10)</f>
        <v>0</v>
      </c>
      <c r="F11" s="99" t="s">
        <v>31</v>
      </c>
      <c r="G11" s="11"/>
    </row>
    <row r="12" spans="1:7" ht="15" customHeight="1" x14ac:dyDescent="0.25">
      <c r="A12" s="11"/>
      <c r="B12" s="25" t="s">
        <v>117</v>
      </c>
      <c r="C12" s="98">
        <f>C11*(1+'8. Nøgletal'!C9)</f>
        <v>0</v>
      </c>
      <c r="D12" s="99" t="s">
        <v>31</v>
      </c>
      <c r="E12" s="98">
        <f>E11*(1+'8. Nøgletal'!C9)</f>
        <v>0</v>
      </c>
      <c r="F12" s="99" t="s">
        <v>31</v>
      </c>
      <c r="G12" s="88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7"/>
      <c r="C14" s="117"/>
      <c r="D14" s="117"/>
      <c r="E14" s="117"/>
      <c r="F14" s="117"/>
      <c r="G14" s="11"/>
    </row>
  </sheetData>
  <sheetProtection algorithmName="SHA-512" hashValue="npc9HjxVvVrTtyHBnYfyOpONMSiVIYufHOGx4hu3ua6ckpjxaKD76X8/APOZV6dy8RD2vp6Chg5XpyG+rHYi8Q==" saltValue="q4Z0z8NM5Zg+yLXNi1UqL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26</v>
      </c>
      <c r="C8" s="82"/>
      <c r="D8" s="82"/>
      <c r="E8" s="82"/>
      <c r="F8" s="83"/>
      <c r="G8" s="11"/>
    </row>
    <row r="9" spans="1:7" ht="15" customHeight="1" x14ac:dyDescent="0.25">
      <c r="A9" s="11"/>
      <c r="B9" s="125" t="s">
        <v>75</v>
      </c>
      <c r="C9" s="129" t="s">
        <v>53</v>
      </c>
      <c r="D9" s="115"/>
      <c r="E9" s="129" t="s">
        <v>54</v>
      </c>
      <c r="F9" s="115"/>
      <c r="G9" s="11"/>
    </row>
    <row r="10" spans="1:7" ht="26.25" customHeight="1" x14ac:dyDescent="0.25">
      <c r="A10" s="11"/>
      <c r="B10" s="130" t="s">
        <v>133</v>
      </c>
      <c r="C10" s="104"/>
      <c r="D10" s="105" t="s">
        <v>31</v>
      </c>
      <c r="E10" s="104"/>
      <c r="F10" s="105" t="s">
        <v>31</v>
      </c>
      <c r="G10" s="11"/>
    </row>
    <row r="11" spans="1:7" ht="26.25" customHeight="1" x14ac:dyDescent="0.25">
      <c r="A11" s="11"/>
      <c r="B11" s="131" t="s">
        <v>134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b/5eAvN7szsxmb0Sn0UJBcrVRueyvhfvqV1BFnwnRwEvBhF9CipJ2R6HF015LN/zTUIyoW74ti+GYukLRKjgqQ==" saltValue="VovMf2KMKG0KhqDkmlZJF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6.6299999999999998E-2</v>
      </c>
      <c r="D9" s="22"/>
    </row>
    <row r="10" spans="1:4" ht="15" customHeight="1" x14ac:dyDescent="0.25">
      <c r="A10" s="11"/>
      <c r="B10" s="134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0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0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2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0"/>
      <c r="C21" s="11"/>
      <c r="D21" s="11"/>
    </row>
    <row r="22" spans="1:4" ht="15" customHeight="1" x14ac:dyDescent="0.25">
      <c r="A22" s="11"/>
      <c r="B22" s="81" t="s">
        <v>35</v>
      </c>
      <c r="C22" s="83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1"/>
      <c r="C25" s="83"/>
      <c r="D25" s="11"/>
    </row>
    <row r="26" spans="1:4" ht="15" customHeight="1" x14ac:dyDescent="0.25">
      <c r="A26" s="11"/>
      <c r="B26" s="80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e/KsNATUy+dNPjLGIPXae4LeS2KswjBny4L/W+MmbkIpTwiVCNfn5SCcKSRQUJJHjoTbUPCGNLPcldbQ/YLflg==" saltValue="FAcTVOfe+uXhP5pyWmlcz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5.3. Engangstillæg</vt:lpstr>
      <vt:lpstr>5.2. Varige 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2026-10-05T10:58:16Z</dcterms:modified>
</cp:coreProperties>
</file>