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FV Spildevand AS (S020)\ØR2022\"/>
    </mc:Choice>
  </mc:AlternateContent>
  <bookViews>
    <workbookView xWindow="3105" yWindow="998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5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C13" i="2"/>
  <c r="G28" i="30" l="1"/>
  <c r="G32" i="30" l="1"/>
  <c r="E11" i="11"/>
  <c r="E10" i="37" s="1"/>
  <c r="E11" i="37" s="1"/>
  <c r="E12" i="37" s="1"/>
  <c r="C11" i="2" l="1"/>
  <c r="G34" i="30"/>
  <c r="E18" i="27" s="1"/>
  <c r="G37" i="36" l="1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<sst xmlns="http://schemas.openxmlformats.org/spreadsheetml/2006/main" count="706" uniqueCount="286">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</sst>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8" borderId="1" xfId="1" applyNumberFormat="1" applyFont="1" applyFill="1" applyBorder="1" applyProtection="1"/>
    <xf numFmtId="3" fontId="8" fillId="8" borderId="1" xfId="0" applyNumberFormat="1" applyFont="1" applyFill="1" applyBorder="1" applyProtection="1"/>
    <xf numFmtId="0" fontId="8" fillId="8" borderId="1" xfId="0" applyFont="1" applyFill="1" applyBorder="1" applyProtection="1"/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6640625" style="2" customWidth="1"/>
    <col min="6" max="6" width="11.531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6" t="s">
        <v>4</v>
      </c>
      <c r="E6" s="76"/>
      <c r="F6" s="76"/>
      <c r="G6" s="76"/>
      <c r="H6" s="3"/>
      <c r="I6" s="1"/>
    </row>
    <row r="7" spans="1:9" ht="15" customHeight="1" x14ac:dyDescent="0.45">
      <c r="A7" s="1"/>
      <c r="B7" s="1"/>
      <c r="C7" s="3"/>
      <c r="D7" s="76"/>
      <c r="E7" s="76"/>
      <c r="F7" s="76"/>
      <c r="G7" s="76"/>
      <c r="H7" s="3"/>
      <c r="I7" s="1"/>
    </row>
    <row r="8" spans="1:9" ht="15.75" x14ac:dyDescent="0.5">
      <c r="A8" s="1"/>
      <c r="B8" s="1"/>
      <c r="C8" s="4"/>
      <c r="D8" s="84" t="s">
        <v>283</v>
      </c>
      <c r="E8" s="84"/>
      <c r="F8" s="84"/>
      <c r="G8" s="84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83" t="s">
        <v>5</v>
      </c>
      <c r="E11" s="83"/>
      <c r="F11" s="83"/>
      <c r="G11" s="83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73" t="s">
        <v>245</v>
      </c>
      <c r="E13" s="74"/>
      <c r="F13" s="74"/>
      <c r="G13" s="75"/>
      <c r="H13" s="1"/>
      <c r="I13" s="1"/>
    </row>
    <row r="14" spans="1:9" x14ac:dyDescent="0.45">
      <c r="A14" s="1"/>
      <c r="B14" s="1"/>
      <c r="C14" s="6" t="s">
        <v>17</v>
      </c>
      <c r="D14" s="73" t="s">
        <v>246</v>
      </c>
      <c r="E14" s="74"/>
      <c r="F14" s="74"/>
      <c r="G14" s="75"/>
      <c r="H14" s="1"/>
      <c r="I14" s="1"/>
    </row>
    <row r="15" spans="1:9" x14ac:dyDescent="0.45">
      <c r="A15" s="1"/>
      <c r="B15" s="1"/>
      <c r="C15" s="6" t="s">
        <v>37</v>
      </c>
      <c r="D15" s="73" t="s">
        <v>160</v>
      </c>
      <c r="E15" s="74"/>
      <c r="F15" s="74"/>
      <c r="G15" s="75"/>
      <c r="H15" s="1"/>
      <c r="I15" s="1"/>
    </row>
    <row r="16" spans="1:9" x14ac:dyDescent="0.45">
      <c r="A16" s="1"/>
      <c r="B16" s="1"/>
      <c r="C16" s="6" t="s">
        <v>38</v>
      </c>
      <c r="D16" s="73" t="s">
        <v>247</v>
      </c>
      <c r="E16" s="74"/>
      <c r="F16" s="74"/>
      <c r="G16" s="75"/>
      <c r="H16" s="1"/>
      <c r="I16" s="1"/>
    </row>
    <row r="17" spans="1:9" x14ac:dyDescent="0.45">
      <c r="A17" s="1"/>
      <c r="B17" s="1"/>
      <c r="C17" s="6" t="s">
        <v>144</v>
      </c>
      <c r="D17" s="73" t="s">
        <v>248</v>
      </c>
      <c r="E17" s="74"/>
      <c r="F17" s="74"/>
      <c r="G17" s="75"/>
      <c r="H17" s="1"/>
      <c r="I17" s="1"/>
    </row>
    <row r="18" spans="1:9" x14ac:dyDescent="0.45">
      <c r="A18" s="1"/>
      <c r="B18" s="1"/>
      <c r="C18" s="6" t="s">
        <v>124</v>
      </c>
      <c r="D18" s="85" t="s">
        <v>110</v>
      </c>
      <c r="E18" s="86"/>
      <c r="F18" s="86"/>
      <c r="G18" s="87"/>
      <c r="H18" s="1"/>
      <c r="I18" s="1"/>
    </row>
    <row r="19" spans="1:9" x14ac:dyDescent="0.45">
      <c r="A19" s="1"/>
      <c r="B19" s="1"/>
      <c r="C19" s="6" t="s">
        <v>125</v>
      </c>
      <c r="D19" s="85" t="s">
        <v>111</v>
      </c>
      <c r="E19" s="86"/>
      <c r="F19" s="86"/>
      <c r="G19" s="87"/>
      <c r="H19" s="1"/>
      <c r="I19" s="1"/>
    </row>
    <row r="20" spans="1:9" x14ac:dyDescent="0.45">
      <c r="A20" s="1"/>
      <c r="B20" s="1"/>
      <c r="C20" s="6" t="s">
        <v>7</v>
      </c>
      <c r="D20" s="85" t="s">
        <v>10</v>
      </c>
      <c r="E20" s="86"/>
      <c r="F20" s="86"/>
      <c r="G20" s="87"/>
      <c r="H20" s="1"/>
      <c r="I20" s="1"/>
    </row>
    <row r="21" spans="1:9" x14ac:dyDescent="0.45">
      <c r="A21" s="1"/>
      <c r="B21" s="1"/>
      <c r="C21" s="6" t="s">
        <v>126</v>
      </c>
      <c r="D21" s="77" t="s">
        <v>13</v>
      </c>
      <c r="E21" s="78"/>
      <c r="F21" s="78"/>
      <c r="G21" s="79"/>
      <c r="H21" s="1"/>
      <c r="I21" s="1"/>
    </row>
    <row r="22" spans="1:9" x14ac:dyDescent="0.45">
      <c r="A22" s="1"/>
      <c r="B22" s="1"/>
      <c r="C22" s="6" t="s">
        <v>91</v>
      </c>
      <c r="D22" s="80" t="s">
        <v>249</v>
      </c>
      <c r="E22" s="81"/>
      <c r="F22" s="81"/>
      <c r="G22" s="82"/>
      <c r="H22" s="1"/>
      <c r="I22" s="1"/>
    </row>
    <row r="23" spans="1:9" x14ac:dyDescent="0.45">
      <c r="A23" s="1"/>
      <c r="B23" s="1"/>
      <c r="C23" s="6" t="s">
        <v>8</v>
      </c>
      <c r="D23" s="80" t="s">
        <v>195</v>
      </c>
      <c r="E23" s="81"/>
      <c r="F23" s="81"/>
      <c r="G23" s="82"/>
      <c r="H23" s="1"/>
      <c r="I23" s="1"/>
    </row>
    <row r="24" spans="1:9" x14ac:dyDescent="0.45">
      <c r="A24" s="1"/>
      <c r="B24" s="1"/>
      <c r="C24" s="6" t="s">
        <v>9</v>
      </c>
      <c r="D24" s="80" t="s">
        <v>39</v>
      </c>
      <c r="E24" s="81"/>
      <c r="F24" s="81"/>
      <c r="G24" s="82"/>
      <c r="H24" s="1"/>
      <c r="I24" s="1"/>
    </row>
    <row r="25" spans="1:9" x14ac:dyDescent="0.45">
      <c r="A25" s="1"/>
      <c r="B25" s="1"/>
      <c r="C25" s="6" t="s">
        <v>127</v>
      </c>
      <c r="D25" s="80" t="s">
        <v>92</v>
      </c>
      <c r="E25" s="81"/>
      <c r="F25" s="81"/>
      <c r="G25" s="82"/>
      <c r="H25" s="1"/>
      <c r="I25" s="1"/>
    </row>
    <row r="26" spans="1:9" x14ac:dyDescent="0.45">
      <c r="A26" s="1"/>
      <c r="B26" s="1"/>
      <c r="C26" s="6" t="s">
        <v>128</v>
      </c>
      <c r="D26" s="80" t="s">
        <v>93</v>
      </c>
      <c r="E26" s="81"/>
      <c r="F26" s="81"/>
      <c r="G26" s="82"/>
      <c r="H26" s="1"/>
      <c r="I26" s="1"/>
    </row>
    <row r="27" spans="1:9" x14ac:dyDescent="0.45">
      <c r="A27" s="1"/>
      <c r="B27" s="1"/>
      <c r="C27" s="6" t="s">
        <v>129</v>
      </c>
      <c r="D27" s="80" t="s">
        <v>94</v>
      </c>
      <c r="E27" s="81"/>
      <c r="F27" s="81"/>
      <c r="G27" s="82"/>
      <c r="H27" s="1"/>
      <c r="I27" s="1"/>
    </row>
    <row r="28" spans="1:9" x14ac:dyDescent="0.45">
      <c r="A28" s="1"/>
      <c r="B28" s="1"/>
      <c r="C28" s="6" t="s">
        <v>16</v>
      </c>
      <c r="D28" s="80" t="s">
        <v>161</v>
      </c>
      <c r="E28" s="81"/>
      <c r="F28" s="81"/>
      <c r="G28" s="82"/>
      <c r="H28" s="1"/>
      <c r="I28" s="1"/>
    </row>
    <row r="29" spans="1:9" x14ac:dyDescent="0.45">
      <c r="A29" s="1"/>
      <c r="B29" s="1"/>
      <c r="C29" s="6" t="s">
        <v>41</v>
      </c>
      <c r="D29" s="80" t="s">
        <v>40</v>
      </c>
      <c r="E29" s="81"/>
      <c r="F29" s="81"/>
      <c r="G29" s="82"/>
      <c r="H29" s="1"/>
      <c r="I29" s="1"/>
    </row>
    <row r="30" spans="1:9" x14ac:dyDescent="0.45">
      <c r="A30" s="1"/>
      <c r="B30" s="1"/>
      <c r="C30" s="6" t="s">
        <v>42</v>
      </c>
      <c r="D30" s="88" t="s">
        <v>123</v>
      </c>
      <c r="E30" s="89"/>
      <c r="F30" s="89"/>
      <c r="G30" s="90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5kdTCsZRGCPW4DNcCmdkkTS5lDgFGKRTDlKbMMd4KDvSSh2BqOMKtk+LcMzQ9Yt2oiUwb9xPM5VbxeesFVxuA==" saltValue="Z6MYL9Q2r3ni2kaNtkiGQA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332031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91" t="s">
        <v>132</v>
      </c>
      <c r="C3" s="91"/>
      <c r="D3" s="91"/>
      <c r="E3" s="1"/>
      <c r="F3" s="1"/>
    </row>
    <row r="4" spans="1:6" ht="15" customHeight="1" x14ac:dyDescent="0.45">
      <c r="A4" s="1"/>
      <c r="B4" s="91"/>
      <c r="C4" s="91"/>
      <c r="D4" s="91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9" t="s">
        <v>208</v>
      </c>
      <c r="C8" s="100"/>
      <c r="D8" s="101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4" t="s">
        <v>262</v>
      </c>
      <c r="C10" s="9">
        <v>1452058</v>
      </c>
      <c r="D10" s="14" t="s">
        <v>3</v>
      </c>
      <c r="E10" s="1"/>
      <c r="F10" s="1"/>
    </row>
    <row r="11" spans="1:6" ht="15" customHeight="1" x14ac:dyDescent="0.45">
      <c r="A11" s="1"/>
      <c r="B11" s="64" t="s">
        <v>263</v>
      </c>
      <c r="C11" s="9">
        <v>83792</v>
      </c>
      <c r="D11" s="14" t="s">
        <v>3</v>
      </c>
      <c r="E11" s="1"/>
      <c r="F11" s="1"/>
    </row>
    <row r="12" spans="1:6" x14ac:dyDescent="0.45">
      <c r="A12" s="1"/>
      <c r="B12" s="64" t="s">
        <v>264</v>
      </c>
      <c r="C12" s="9">
        <v>20090</v>
      </c>
      <c r="D12" s="14" t="s">
        <v>3</v>
      </c>
      <c r="E12" s="1"/>
      <c r="F12" s="1"/>
    </row>
    <row r="13" spans="1:6" x14ac:dyDescent="0.45">
      <c r="A13" s="1"/>
      <c r="B13" s="64" t="s">
        <v>265</v>
      </c>
      <c r="C13" s="9">
        <v>194692.65</v>
      </c>
      <c r="D13" s="14" t="s">
        <v>3</v>
      </c>
      <c r="E13" s="1"/>
      <c r="F13" s="1"/>
    </row>
    <row r="14" spans="1:6" x14ac:dyDescent="0.45">
      <c r="A14" s="1"/>
      <c r="B14" s="64" t="s">
        <v>266</v>
      </c>
      <c r="C14" s="9">
        <v>66437.84</v>
      </c>
      <c r="D14" s="14" t="s">
        <v>3</v>
      </c>
      <c r="E14" s="1"/>
      <c r="F14" s="1"/>
    </row>
    <row r="15" spans="1:6" x14ac:dyDescent="0.45">
      <c r="A15" s="1"/>
      <c r="B15" s="38" t="s">
        <v>209</v>
      </c>
      <c r="C15" s="12">
        <f>SUM(C10:C14)</f>
        <v>1817070.49</v>
      </c>
      <c r="D15" s="13" t="s">
        <v>3</v>
      </c>
      <c r="E15" s="1"/>
      <c r="F15" s="1"/>
    </row>
    <row r="16" spans="1:6" x14ac:dyDescent="0.45">
      <c r="A16" s="1"/>
      <c r="B16" s="38" t="s">
        <v>210</v>
      </c>
      <c r="C16" s="12">
        <f>C15*(1+'Fane 14. Nøgletal'!C14)^2</f>
        <v>1829082.9431316364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99" t="s">
        <v>142</v>
      </c>
      <c r="C19" s="100"/>
      <c r="D19" s="101"/>
      <c r="E19" s="1"/>
      <c r="F19" s="1"/>
    </row>
    <row r="20" spans="1:6" x14ac:dyDescent="0.45">
      <c r="A20" s="1"/>
      <c r="B20" s="64" t="s">
        <v>116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4" t="s">
        <v>117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64" t="s">
        <v>154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64" t="s">
        <v>211</v>
      </c>
      <c r="C23" s="9">
        <v>0</v>
      </c>
      <c r="D23" s="14" t="s">
        <v>3</v>
      </c>
      <c r="E23" s="1"/>
      <c r="F23" s="1"/>
    </row>
    <row r="24" spans="1:6" x14ac:dyDescent="0.45">
      <c r="A24" s="1"/>
      <c r="B24" s="99"/>
      <c r="C24" s="100"/>
      <c r="D24" s="10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99" t="s">
        <v>115</v>
      </c>
      <c r="C27" s="100"/>
      <c r="D27" s="101"/>
      <c r="E27" s="1"/>
      <c r="F27" s="1"/>
    </row>
    <row r="28" spans="1:6" x14ac:dyDescent="0.45">
      <c r="A28" s="1"/>
      <c r="B28" s="64" t="s">
        <v>116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4" t="s">
        <v>117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64" t="s">
        <v>154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64" t="s">
        <v>211</v>
      </c>
      <c r="C31" s="9">
        <v>0</v>
      </c>
      <c r="D31" s="14" t="s">
        <v>3</v>
      </c>
      <c r="E31" s="1"/>
      <c r="F31" s="1"/>
    </row>
    <row r="32" spans="1:6" x14ac:dyDescent="0.45">
      <c r="A32" s="1"/>
      <c r="B32" s="99"/>
      <c r="C32" s="100"/>
      <c r="D32" s="10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Ir8FEXeg2U8OHCxDGJJhy+uHf349lQfAk5eoE5ygufP9xXqanZHsEybkDfNYg2NPQYDdTQX2TLwl2NHMUusu1A==" saltValue="4Fl3XoZ9mVUBo5WwELH39Q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86328125" style="2" customWidth="1"/>
    <col min="5" max="5" width="12.332031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7" t="s">
        <v>212</v>
      </c>
      <c r="C3" s="107"/>
      <c r="D3" s="107"/>
      <c r="E3" s="107"/>
      <c r="F3" s="107"/>
      <c r="G3" s="1"/>
    </row>
    <row r="4" spans="1:7" ht="15" customHeight="1" x14ac:dyDescent="0.45">
      <c r="A4" s="1"/>
      <c r="B4" s="107"/>
      <c r="C4" s="107"/>
      <c r="D4" s="107"/>
      <c r="E4" s="107"/>
      <c r="F4" s="107"/>
      <c r="G4" s="1"/>
    </row>
    <row r="5" spans="1:7" ht="15" customHeight="1" x14ac:dyDescent="0.45">
      <c r="A5" s="1"/>
      <c r="B5" s="60"/>
      <c r="C5" s="60"/>
      <c r="D5" s="60"/>
      <c r="E5" s="60"/>
      <c r="F5" s="60"/>
      <c r="G5" s="1"/>
    </row>
    <row r="6" spans="1:7" ht="15" customHeight="1" x14ac:dyDescent="0.45">
      <c r="A6" s="1"/>
      <c r="B6" s="60"/>
      <c r="C6" s="60"/>
      <c r="D6" s="60"/>
      <c r="E6" s="60"/>
      <c r="F6" s="60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268</v>
      </c>
      <c r="C8" s="100"/>
      <c r="D8" s="100"/>
      <c r="E8" s="100"/>
      <c r="F8" s="101"/>
      <c r="G8" s="1"/>
    </row>
    <row r="9" spans="1:7" x14ac:dyDescent="0.45">
      <c r="A9" s="1"/>
      <c r="B9" s="108" t="s">
        <v>269</v>
      </c>
      <c r="C9" s="109"/>
      <c r="D9" s="110"/>
      <c r="E9" s="9">
        <v>15555872.945230007</v>
      </c>
      <c r="F9" s="14" t="s">
        <v>3</v>
      </c>
      <c r="G9" s="1"/>
    </row>
    <row r="10" spans="1:7" x14ac:dyDescent="0.45">
      <c r="A10" s="1"/>
      <c r="B10" s="108" t="s">
        <v>270</v>
      </c>
      <c r="C10" s="109"/>
      <c r="D10" s="110"/>
      <c r="E10" s="9">
        <v>15935030.599214643</v>
      </c>
      <c r="F10" s="14" t="s">
        <v>3</v>
      </c>
      <c r="G10" s="1"/>
    </row>
    <row r="11" spans="1:7" x14ac:dyDescent="0.45">
      <c r="A11" s="1"/>
      <c r="B11" s="108" t="s">
        <v>271</v>
      </c>
      <c r="C11" s="109"/>
      <c r="D11" s="110"/>
      <c r="E11" s="9">
        <v>15935030.599214643</v>
      </c>
      <c r="F11" s="14" t="s">
        <v>3</v>
      </c>
      <c r="G11" s="1"/>
    </row>
    <row r="12" spans="1:7" x14ac:dyDescent="0.45">
      <c r="A12" s="1"/>
      <c r="B12" s="108" t="s">
        <v>272</v>
      </c>
      <c r="C12" s="109"/>
      <c r="D12" s="110"/>
      <c r="E12" s="9">
        <v>-335334.40720905364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102" t="s">
        <v>273</v>
      </c>
      <c r="C14" s="103"/>
      <c r="D14" s="103"/>
      <c r="E14" s="103"/>
      <c r="F14" s="104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9" t="s">
        <v>274</v>
      </c>
      <c r="C16" s="100"/>
      <c r="D16" s="100"/>
      <c r="E16" s="100"/>
      <c r="F16" s="101"/>
      <c r="G16" s="1"/>
    </row>
    <row r="17" spans="1:7" x14ac:dyDescent="0.45">
      <c r="A17" s="1"/>
      <c r="B17" s="108" t="s">
        <v>275</v>
      </c>
      <c r="C17" s="109"/>
      <c r="D17" s="110"/>
      <c r="E17" s="9">
        <v>0</v>
      </c>
      <c r="F17" s="14" t="s">
        <v>3</v>
      </c>
      <c r="G17" s="1"/>
    </row>
    <row r="18" spans="1:7" x14ac:dyDescent="0.45">
      <c r="A18" s="1"/>
      <c r="B18" s="108" t="s">
        <v>276</v>
      </c>
      <c r="C18" s="109"/>
      <c r="D18" s="110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102" t="s">
        <v>277</v>
      </c>
      <c r="C20" s="103"/>
      <c r="D20" s="103"/>
      <c r="E20" s="103"/>
      <c r="F20" s="104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5" t="s">
        <v>213</v>
      </c>
      <c r="C22" s="56"/>
      <c r="D22" s="56"/>
      <c r="E22" s="56"/>
      <c r="F22" s="57"/>
      <c r="G22" s="1"/>
    </row>
    <row r="23" spans="1:7" x14ac:dyDescent="0.45">
      <c r="A23" s="1"/>
      <c r="B23" s="61" t="s">
        <v>214</v>
      </c>
      <c r="C23" s="62"/>
      <c r="D23" s="63"/>
      <c r="E23" s="9">
        <v>109376028.99420807</v>
      </c>
      <c r="F23" s="14" t="s">
        <v>3</v>
      </c>
      <c r="G23" s="1"/>
    </row>
    <row r="24" spans="1:7" x14ac:dyDescent="0.45">
      <c r="A24" s="1"/>
      <c r="B24" s="61" t="s">
        <v>215</v>
      </c>
      <c r="C24" s="62"/>
      <c r="D24" s="63"/>
      <c r="E24" s="9">
        <v>105108492</v>
      </c>
      <c r="F24" s="14" t="s">
        <v>3</v>
      </c>
      <c r="G24" s="1"/>
    </row>
    <row r="25" spans="1:7" x14ac:dyDescent="0.45">
      <c r="A25" s="1"/>
      <c r="B25" s="61" t="s">
        <v>36</v>
      </c>
      <c r="C25" s="62"/>
      <c r="D25" s="63"/>
      <c r="E25" s="9">
        <v>0</v>
      </c>
      <c r="F25" s="14" t="s">
        <v>3</v>
      </c>
      <c r="G25" s="1"/>
    </row>
    <row r="26" spans="1:7" x14ac:dyDescent="0.45">
      <c r="A26" s="1"/>
      <c r="B26" s="58" t="s">
        <v>278</v>
      </c>
      <c r="C26" s="59"/>
      <c r="D26" s="66"/>
      <c r="E26" s="48">
        <f>E23-(E24-E25)</f>
        <v>4267536.9942080677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9" t="s">
        <v>186</v>
      </c>
      <c r="C30" s="100"/>
      <c r="D30" s="100"/>
      <c r="E30" s="100"/>
      <c r="F30" s="101"/>
      <c r="G30" s="1"/>
    </row>
    <row r="31" spans="1:7" x14ac:dyDescent="0.45">
      <c r="A31" s="1"/>
      <c r="B31" s="120" t="s">
        <v>281</v>
      </c>
      <c r="C31" s="121"/>
      <c r="D31" s="122"/>
      <c r="E31" s="9">
        <v>0</v>
      </c>
      <c r="F31" s="14"/>
      <c r="G31" s="1"/>
    </row>
    <row r="32" spans="1:7" x14ac:dyDescent="0.45">
      <c r="A32" s="1"/>
      <c r="B32" s="120" t="s">
        <v>187</v>
      </c>
      <c r="C32" s="121"/>
      <c r="D32" s="122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20" t="s">
        <v>120</v>
      </c>
      <c r="C33" s="121"/>
      <c r="D33" s="122"/>
      <c r="E33" s="9">
        <v>2</v>
      </c>
      <c r="F33" s="14" t="s">
        <v>21</v>
      </c>
      <c r="G33" s="1"/>
    </row>
    <row r="34" spans="1:7" x14ac:dyDescent="0.45">
      <c r="A34" s="1"/>
      <c r="B34" s="123" t="s">
        <v>188</v>
      </c>
      <c r="C34" s="123"/>
      <c r="D34" s="123"/>
      <c r="E34" s="10">
        <f>E32/E33</f>
        <v>0</v>
      </c>
      <c r="F34" s="17" t="s">
        <v>3</v>
      </c>
      <c r="G34" s="1"/>
    </row>
    <row r="35" spans="1:7" x14ac:dyDescent="0.45">
      <c r="A35" s="1"/>
      <c r="B35" s="124"/>
      <c r="C35" s="125"/>
      <c r="D35" s="125"/>
      <c r="E35" s="125"/>
      <c r="F35" s="126"/>
      <c r="G35" s="1"/>
    </row>
    <row r="36" spans="1:7" ht="75" customHeight="1" x14ac:dyDescent="0.45">
      <c r="A36" s="1"/>
      <c r="B36" s="102" t="s">
        <v>280</v>
      </c>
      <c r="C36" s="103"/>
      <c r="D36" s="103"/>
      <c r="E36" s="103"/>
      <c r="F36" s="104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1S7aOJmCOXPJk9gzWJk9E9mi2CJ7VvGDhQIltOWe7CGWiQcZjaLq3m4OgHe9LzyIwXALHyksUatx2QkZ1fgA4Q==" saltValue="Y5WtkDdHuZ0lp3hTnndPYw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53125" style="2" customWidth="1"/>
    <col min="5" max="5" width="12.66406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7" t="s">
        <v>216</v>
      </c>
      <c r="C3" s="107"/>
      <c r="D3" s="107"/>
      <c r="E3" s="107"/>
      <c r="F3" s="107"/>
      <c r="G3" s="1"/>
    </row>
    <row r="4" spans="1:7" ht="15" customHeight="1" x14ac:dyDescent="0.45">
      <c r="A4" s="1"/>
      <c r="B4" s="107"/>
      <c r="C4" s="107"/>
      <c r="D4" s="107"/>
      <c r="E4" s="107"/>
      <c r="F4" s="10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9" t="s">
        <v>217</v>
      </c>
      <c r="C9" s="100"/>
      <c r="D9" s="100"/>
      <c r="E9" s="100"/>
      <c r="F9" s="101"/>
      <c r="G9" s="1"/>
    </row>
    <row r="10" spans="1:7" x14ac:dyDescent="0.45">
      <c r="A10" s="1"/>
      <c r="B10" s="102" t="s">
        <v>118</v>
      </c>
      <c r="C10" s="103"/>
      <c r="D10" s="104"/>
      <c r="E10" s="7">
        <v>0</v>
      </c>
      <c r="F10" s="8" t="s">
        <v>3</v>
      </c>
      <c r="G10" s="1"/>
    </row>
    <row r="11" spans="1:7" x14ac:dyDescent="0.45">
      <c r="A11" s="1"/>
      <c r="B11" s="108" t="s">
        <v>218</v>
      </c>
      <c r="C11" s="109"/>
      <c r="D11" s="110"/>
      <c r="E11" s="7">
        <v>0</v>
      </c>
      <c r="F11" s="8" t="s">
        <v>3</v>
      </c>
      <c r="G11" s="1"/>
    </row>
    <row r="12" spans="1:7" x14ac:dyDescent="0.45">
      <c r="A12" s="1"/>
      <c r="B12" s="105" t="s">
        <v>119</v>
      </c>
      <c r="C12" s="106"/>
      <c r="D12" s="127"/>
      <c r="E12" s="10">
        <f>E11-E10</f>
        <v>0</v>
      </c>
      <c r="F12" s="11" t="s">
        <v>3</v>
      </c>
      <c r="G12" s="1"/>
    </row>
    <row r="13" spans="1:7" x14ac:dyDescent="0.45">
      <c r="A13" s="1"/>
      <c r="B13" s="99" t="s">
        <v>109</v>
      </c>
      <c r="C13" s="100"/>
      <c r="D13" s="100"/>
      <c r="E13" s="100"/>
      <c r="F13" s="101"/>
      <c r="G13" s="1"/>
    </row>
    <row r="14" spans="1:7" x14ac:dyDescent="0.45">
      <c r="A14" s="1"/>
      <c r="B14" s="108" t="s">
        <v>219</v>
      </c>
      <c r="C14" s="109"/>
      <c r="D14" s="110"/>
      <c r="E14" s="9">
        <v>0</v>
      </c>
      <c r="F14" s="8" t="s">
        <v>3</v>
      </c>
      <c r="G14" s="1"/>
    </row>
    <row r="15" spans="1:7" x14ac:dyDescent="0.45">
      <c r="A15" s="1"/>
      <c r="B15" s="102" t="s">
        <v>220</v>
      </c>
      <c r="C15" s="103"/>
      <c r="D15" s="104"/>
      <c r="E15" s="9">
        <v>0</v>
      </c>
      <c r="F15" s="8" t="s">
        <v>3</v>
      </c>
      <c r="G15" s="1"/>
    </row>
    <row r="16" spans="1:7" x14ac:dyDescent="0.45">
      <c r="A16" s="1"/>
      <c r="B16" s="105" t="s">
        <v>119</v>
      </c>
      <c r="C16" s="106"/>
      <c r="D16" s="127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kVK2pi29zmE2vAwP3XHsy5L7I8Qa66O5IdM2jquXnlTJJaKSuhRy5KgCiB4n5eVB+NDUmWzd4xKyXR7qrjEeBw==" saltValue="tUhUexO0X8mQb7R2KGO8p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6640625" style="2" customWidth="1"/>
    <col min="2" max="2" width="22.53125" style="2" customWidth="1"/>
    <col min="3" max="3" width="8.33203125" style="2" customWidth="1"/>
    <col min="4" max="6" width="10.6640625" style="2" customWidth="1"/>
    <col min="7" max="7" width="11.1328125" style="2" customWidth="1"/>
    <col min="8" max="8" width="3.332031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91" t="s">
        <v>177</v>
      </c>
      <c r="C3" s="91"/>
      <c r="D3" s="91"/>
      <c r="E3" s="91"/>
      <c r="F3" s="91"/>
      <c r="G3" s="91"/>
      <c r="H3" s="91"/>
      <c r="I3" s="1"/>
    </row>
    <row r="4" spans="1:9" ht="15" customHeight="1" x14ac:dyDescent="0.4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9" t="s">
        <v>178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7" t="s">
        <v>282</v>
      </c>
      <c r="C10" s="4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9" t="s">
        <v>179</v>
      </c>
      <c r="C11" s="100"/>
      <c r="D11" s="10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IYeAIVXfIESWZis2eMjzinruvHh+AHxmV6g++JCNqYgLmI+ppdPOaB7L3SDcWwh62NyHtk8JKpmHO0Vg1ZdzDg==" saltValue="BJ1sqW0zImG2PnmnpfhE2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135</v>
      </c>
      <c r="C3" s="91"/>
      <c r="D3" s="91"/>
      <c r="E3" s="91"/>
      <c r="F3" s="91"/>
      <c r="G3" s="1"/>
    </row>
    <row r="4" spans="1:7" ht="1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F/LHRtldX5DHDrAnqGpK2IIbJMbrUM/yz1jLaMxuCUTAYwiMhsTO8h5pYgA1qPIQ3BEUhhvJtd4hnMbIVBPdWg==" saltValue="ohwySJHXSSaaHJZfSjear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46484375" style="2" bestFit="1" customWidth="1"/>
    <col min="5" max="5" width="17.6640625" style="2" bestFit="1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134</v>
      </c>
      <c r="C3" s="91"/>
      <c r="D3" s="91"/>
      <c r="E3" s="91"/>
      <c r="F3" s="91"/>
      <c r="G3" s="1"/>
    </row>
    <row r="4" spans="1:7" ht="1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112</v>
      </c>
      <c r="C8" s="100"/>
      <c r="D8" s="100"/>
      <c r="E8" s="100"/>
      <c r="F8" s="101"/>
      <c r="G8" s="1"/>
    </row>
    <row r="9" spans="1:7" x14ac:dyDescent="0.4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45">
      <c r="A10" s="1"/>
      <c r="B10" s="72" t="s">
        <v>285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9" t="s">
        <v>113</v>
      </c>
      <c r="C16" s="100"/>
      <c r="D16" s="100"/>
      <c r="E16" s="100"/>
      <c r="F16" s="101"/>
      <c r="G16" s="1"/>
    </row>
    <row r="17" spans="1:7" x14ac:dyDescent="0.45">
      <c r="A17" s="1"/>
      <c r="B17" s="53" t="s">
        <v>18</v>
      </c>
      <c r="C17" s="53" t="s">
        <v>12</v>
      </c>
      <c r="D17" s="54"/>
      <c r="E17" s="53" t="s">
        <v>34</v>
      </c>
      <c r="F17" s="37"/>
      <c r="G17" s="1"/>
    </row>
    <row r="18" spans="1:7" x14ac:dyDescent="0.45">
      <c r="A18" s="1"/>
      <c r="B18" s="72" t="s">
        <v>285</v>
      </c>
      <c r="C18" s="71">
        <v>0</v>
      </c>
      <c r="D18" s="70" t="s">
        <v>3</v>
      </c>
      <c r="E18" s="69">
        <v>0</v>
      </c>
      <c r="F18" s="70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9" t="s">
        <v>166</v>
      </c>
      <c r="C24" s="100"/>
      <c r="D24" s="100"/>
      <c r="E24" s="100"/>
      <c r="F24" s="101"/>
      <c r="G24" s="1"/>
    </row>
    <row r="25" spans="1:7" x14ac:dyDescent="0.45">
      <c r="A25" s="1"/>
      <c r="B25" s="53" t="s">
        <v>18</v>
      </c>
      <c r="C25" s="53" t="s">
        <v>12</v>
      </c>
      <c r="D25" s="54"/>
      <c r="E25" s="53" t="s">
        <v>34</v>
      </c>
      <c r="F25" s="37"/>
      <c r="G25" s="1"/>
    </row>
    <row r="26" spans="1:7" x14ac:dyDescent="0.45">
      <c r="A26" s="1"/>
      <c r="B26" s="72" t="s">
        <v>285</v>
      </c>
      <c r="C26" s="71">
        <v>0</v>
      </c>
      <c r="D26" s="70" t="s">
        <v>3</v>
      </c>
      <c r="E26" s="69">
        <v>0</v>
      </c>
      <c r="F26" s="70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9" t="s">
        <v>224</v>
      </c>
      <c r="C32" s="100"/>
      <c r="D32" s="100"/>
      <c r="E32" s="100"/>
      <c r="F32" s="101"/>
      <c r="G32" s="1"/>
    </row>
    <row r="33" spans="1:7" x14ac:dyDescent="0.45">
      <c r="A33" s="1"/>
      <c r="B33" s="53" t="s">
        <v>18</v>
      </c>
      <c r="C33" s="53" t="s">
        <v>12</v>
      </c>
      <c r="D33" s="54"/>
      <c r="E33" s="53" t="s">
        <v>34</v>
      </c>
      <c r="F33" s="37"/>
      <c r="G33" s="1"/>
    </row>
    <row r="34" spans="1:7" x14ac:dyDescent="0.45">
      <c r="A34" s="1"/>
      <c r="B34" s="72" t="s">
        <v>285</v>
      </c>
      <c r="C34" s="71">
        <v>0</v>
      </c>
      <c r="D34" s="70" t="s">
        <v>3</v>
      </c>
      <c r="E34" s="69">
        <v>0</v>
      </c>
      <c r="F34" s="70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k2JN+t39XBESvHvqJHB2ZcUAnYttnuVAB303fdQwWkQ7jHRKXOR7gBInQi4EGRQ0FBaS1zYquT2Y9rQpBkSaZQ==" saltValue="etE1J2azatQgbvuL+fJw2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7" t="s">
        <v>136</v>
      </c>
      <c r="C3" s="107"/>
      <c r="D3" s="107"/>
      <c r="E3" s="107"/>
      <c r="F3" s="107"/>
      <c r="G3" s="1"/>
    </row>
    <row r="4" spans="1:7" ht="15" customHeight="1" x14ac:dyDescent="0.45">
      <c r="A4" s="1"/>
      <c r="B4" s="107"/>
      <c r="C4" s="107"/>
      <c r="D4" s="107"/>
      <c r="E4" s="107"/>
      <c r="F4" s="107"/>
      <c r="G4" s="1"/>
    </row>
    <row r="5" spans="1:7" x14ac:dyDescent="0.45">
      <c r="A5" s="1"/>
      <c r="B5" s="107"/>
      <c r="C5" s="107"/>
      <c r="D5" s="107"/>
      <c r="E5" s="107"/>
      <c r="F5" s="107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103</v>
      </c>
      <c r="C8" s="100"/>
      <c r="D8" s="100"/>
      <c r="E8" s="100"/>
      <c r="F8" s="101"/>
      <c r="G8" s="1"/>
    </row>
    <row r="9" spans="1:7" x14ac:dyDescent="0.45">
      <c r="A9" s="1"/>
      <c r="B9" s="128" t="s">
        <v>226</v>
      </c>
      <c r="C9" s="129"/>
      <c r="D9" s="130"/>
      <c r="E9" s="9">
        <v>0</v>
      </c>
      <c r="F9" s="14" t="s">
        <v>3</v>
      </c>
      <c r="G9" s="1"/>
    </row>
    <row r="10" spans="1:7" x14ac:dyDescent="0.45">
      <c r="A10" s="1"/>
      <c r="B10" s="93" t="s">
        <v>10</v>
      </c>
      <c r="C10" s="94"/>
      <c r="D10" s="95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93" t="s">
        <v>26</v>
      </c>
      <c r="C11" s="94"/>
      <c r="D11" s="95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99" t="s">
        <v>105</v>
      </c>
      <c r="C12" s="100"/>
      <c r="D12" s="101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9" t="s">
        <v>104</v>
      </c>
      <c r="C14" s="100"/>
      <c r="D14" s="100"/>
      <c r="E14" s="100"/>
      <c r="F14" s="101"/>
      <c r="G14" s="1"/>
    </row>
    <row r="15" spans="1:7" ht="15" customHeight="1" x14ac:dyDescent="0.45">
      <c r="A15" s="1"/>
      <c r="B15" s="128" t="s">
        <v>226</v>
      </c>
      <c r="C15" s="129"/>
      <c r="D15" s="130"/>
      <c r="E15" s="9">
        <v>0</v>
      </c>
      <c r="F15" s="14" t="s">
        <v>3</v>
      </c>
      <c r="G15" s="1"/>
    </row>
    <row r="16" spans="1:7" x14ac:dyDescent="0.45">
      <c r="A16" s="1"/>
      <c r="B16" s="93" t="s">
        <v>10</v>
      </c>
      <c r="C16" s="94"/>
      <c r="D16" s="95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93" t="s">
        <v>26</v>
      </c>
      <c r="C17" s="94"/>
      <c r="D17" s="95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99" t="s">
        <v>106</v>
      </c>
      <c r="C18" s="100"/>
      <c r="D18" s="101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9" t="s">
        <v>155</v>
      </c>
      <c r="C20" s="100"/>
      <c r="D20" s="100"/>
      <c r="E20" s="100"/>
      <c r="F20" s="101"/>
      <c r="G20" s="1"/>
    </row>
    <row r="21" spans="1:7" ht="15" customHeight="1" x14ac:dyDescent="0.45">
      <c r="A21" s="1"/>
      <c r="B21" s="128" t="s">
        <v>226</v>
      </c>
      <c r="C21" s="129"/>
      <c r="D21" s="130"/>
      <c r="E21" s="9">
        <v>0</v>
      </c>
      <c r="F21" s="14" t="s">
        <v>3</v>
      </c>
      <c r="G21" s="1"/>
    </row>
    <row r="22" spans="1:7" x14ac:dyDescent="0.45">
      <c r="A22" s="1"/>
      <c r="B22" s="93" t="s">
        <v>10</v>
      </c>
      <c r="C22" s="94"/>
      <c r="D22" s="95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93" t="s">
        <v>26</v>
      </c>
      <c r="C23" s="94"/>
      <c r="D23" s="95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99" t="s">
        <v>156</v>
      </c>
      <c r="C24" s="100"/>
      <c r="D24" s="101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9" t="s">
        <v>227</v>
      </c>
      <c r="C26" s="100"/>
      <c r="D26" s="100"/>
      <c r="E26" s="100"/>
      <c r="F26" s="101"/>
      <c r="G26" s="1"/>
    </row>
    <row r="27" spans="1:7" ht="15" customHeight="1" x14ac:dyDescent="0.45">
      <c r="A27" s="1"/>
      <c r="B27" s="128" t="s">
        <v>226</v>
      </c>
      <c r="C27" s="129"/>
      <c r="D27" s="130"/>
      <c r="E27" s="9">
        <v>0</v>
      </c>
      <c r="F27" s="14" t="s">
        <v>3</v>
      </c>
      <c r="G27" s="1"/>
    </row>
    <row r="28" spans="1:7" x14ac:dyDescent="0.45">
      <c r="A28" s="1"/>
      <c r="B28" s="93" t="s">
        <v>10</v>
      </c>
      <c r="C28" s="94"/>
      <c r="D28" s="95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93" t="s">
        <v>26</v>
      </c>
      <c r="C29" s="94"/>
      <c r="D29" s="95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99" t="s">
        <v>228</v>
      </c>
      <c r="C30" s="100"/>
      <c r="D30" s="101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kcHNHFPiQ3Z5FTxEVPq8grbZLx87+DtxbJSErT2r7u4dBO2UUsyGXyzVfbhoCerBAhWxw7UsVPYBCRCA3M4c7Q==" saltValue="/n5MofsLnPAITYp7HiwLiA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46484375" style="2" customWidth="1"/>
    <col min="2" max="2" width="36.46484375" style="2" customWidth="1"/>
    <col min="3" max="3" width="15.53125" style="2" customWidth="1"/>
    <col min="4" max="4" width="3.33203125" style="2" customWidth="1"/>
    <col min="5" max="5" width="17.1328125" style="2" customWidth="1"/>
    <col min="6" max="6" width="3.332031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7" t="s">
        <v>157</v>
      </c>
      <c r="C3" s="107"/>
      <c r="D3" s="107"/>
      <c r="E3" s="107"/>
      <c r="F3" s="107"/>
      <c r="G3" s="1"/>
    </row>
    <row r="4" spans="1:7" ht="25.5" customHeight="1" x14ac:dyDescent="0.45">
      <c r="A4" s="1"/>
      <c r="B4" s="107"/>
      <c r="C4" s="107"/>
      <c r="D4" s="107"/>
      <c r="E4" s="107"/>
      <c r="F4" s="10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158</v>
      </c>
      <c r="C8" s="100"/>
      <c r="D8" s="100"/>
      <c r="E8" s="100"/>
      <c r="F8" s="101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3h9MUFk8jGgjDBsNIQnrcAZ3MpgszhXZIcb8kWpX78ZqDqbqhlGHF3hJtWEVD37pqd/3juqCwme/53+zBmUr/g==" saltValue="NxBC/RvqrGQGQ+zazkrHY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46484375" style="2" customWidth="1"/>
    <col min="3" max="3" width="15.6640625" style="2" customWidth="1"/>
    <col min="4" max="4" width="3.33203125" style="2" customWidth="1"/>
    <col min="5" max="5" width="18.4648437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7" t="s">
        <v>133</v>
      </c>
      <c r="C3" s="107"/>
      <c r="D3" s="107"/>
      <c r="E3" s="107"/>
      <c r="F3" s="107"/>
      <c r="G3" s="1"/>
    </row>
    <row r="4" spans="1:7" ht="25.5" customHeight="1" x14ac:dyDescent="0.45">
      <c r="A4" s="1"/>
      <c r="B4" s="107"/>
      <c r="C4" s="107"/>
      <c r="D4" s="107"/>
      <c r="E4" s="107"/>
      <c r="F4" s="10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9" t="s">
        <v>107</v>
      </c>
      <c r="C8" s="100"/>
      <c r="D8" s="100"/>
      <c r="E8" s="100"/>
      <c r="F8" s="101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9" t="s">
        <v>108</v>
      </c>
      <c r="C14" s="100"/>
      <c r="D14" s="100"/>
      <c r="E14" s="100"/>
      <c r="F14" s="101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9" t="s">
        <v>169</v>
      </c>
      <c r="C20" s="100"/>
      <c r="D20" s="100"/>
      <c r="E20" s="100"/>
      <c r="F20" s="101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9" t="s">
        <v>231</v>
      </c>
      <c r="C26" s="100"/>
      <c r="D26" s="100"/>
      <c r="E26" s="100"/>
      <c r="F26" s="101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hIuMuF1P+lE4odsk+PREtmyD+zaZNcubOkEIzScG/YRcr5YmeJEB2Rn4+ZzCs747cqR547oj72Pkic08SDoxtw==" saltValue="4OIqT7wTGIKUoEkn/91cd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46484375" style="2" customWidth="1"/>
    <col min="3" max="3" width="6.33203125" style="2" customWidth="1"/>
    <col min="4" max="4" width="12.332031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7" t="s">
        <v>189</v>
      </c>
      <c r="C3" s="107"/>
      <c r="D3" s="1"/>
    </row>
    <row r="4" spans="1:4" ht="25.5" customHeight="1" x14ac:dyDescent="0.45">
      <c r="A4" s="1"/>
      <c r="B4" s="107"/>
      <c r="C4" s="107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4" t="s">
        <v>137</v>
      </c>
      <c r="C9" s="26">
        <v>1.2699999999999999E-2</v>
      </c>
      <c r="D9" s="1"/>
    </row>
    <row r="10" spans="1:4" x14ac:dyDescent="0.45">
      <c r="A10" s="1"/>
      <c r="B10" s="64" t="s">
        <v>138</v>
      </c>
      <c r="C10" s="26">
        <v>1.7500000000000002E-2</v>
      </c>
      <c r="D10" s="1"/>
    </row>
    <row r="11" spans="1:4" x14ac:dyDescent="0.45">
      <c r="A11" s="1"/>
      <c r="B11" s="64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4" t="s">
        <v>253</v>
      </c>
      <c r="C14" s="50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4" t="s">
        <v>139</v>
      </c>
      <c r="C19" s="23">
        <v>9.1000000000000004E-3</v>
      </c>
      <c r="D19" s="1"/>
    </row>
    <row r="20" spans="1:4" x14ac:dyDescent="0.45">
      <c r="A20" s="1"/>
      <c r="B20" s="64" t="s">
        <v>190</v>
      </c>
      <c r="C20" s="23">
        <v>1.77E-2</v>
      </c>
      <c r="D20" s="1"/>
    </row>
    <row r="21" spans="1:4" x14ac:dyDescent="0.45">
      <c r="A21" s="1"/>
      <c r="B21" s="64" t="s">
        <v>191</v>
      </c>
      <c r="C21" s="23">
        <v>8.6999999999999994E-3</v>
      </c>
      <c r="D21" s="1"/>
    </row>
    <row r="22" spans="1:4" x14ac:dyDescent="0.45">
      <c r="A22" s="1"/>
      <c r="B22" s="64" t="s">
        <v>140</v>
      </c>
      <c r="C22" s="41">
        <v>2.8400000000000002E-2</v>
      </c>
      <c r="D22" s="1"/>
    </row>
    <row r="23" spans="1:4" x14ac:dyDescent="0.45">
      <c r="A23" s="1"/>
      <c r="B23" s="64" t="s">
        <v>192</v>
      </c>
      <c r="C23" s="41">
        <v>2.75E-2</v>
      </c>
      <c r="D23" s="1"/>
    </row>
    <row r="24" spans="1:4" x14ac:dyDescent="0.45">
      <c r="A24" s="1"/>
      <c r="B24" s="64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4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Po6V+Q422YlxVx7qegcVAIW5Y8rl6OPKUU76YsH3HT2fXgylKX8XspWMU3visikXCr55K8YU3Ps35URDSEVVlA==" saltValue="cvf08AZ0249c5pCEm9M1f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3125" style="2" customWidth="1"/>
    <col min="2" max="2" width="58.53125" style="2" customWidth="1"/>
    <col min="3" max="3" width="12.53125" style="2" customWidth="1"/>
    <col min="4" max="4" width="2.86328125" style="2" bestFit="1" customWidth="1"/>
    <col min="5" max="5" width="6.33203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91" t="s">
        <v>194</v>
      </c>
      <c r="C3" s="91"/>
      <c r="D3" s="91"/>
      <c r="E3" s="1"/>
    </row>
    <row r="4" spans="1:5" ht="15" customHeight="1" x14ac:dyDescent="0.45">
      <c r="A4" s="1"/>
      <c r="B4" s="91"/>
      <c r="C4" s="91"/>
      <c r="D4" s="91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103882631.37069312</v>
      </c>
      <c r="D9" s="8" t="s">
        <v>3</v>
      </c>
      <c r="E9" s="1"/>
    </row>
    <row r="10" spans="1:5" ht="17.100000000000001" customHeight="1" x14ac:dyDescent="0.45">
      <c r="A10" s="1"/>
      <c r="B10" s="52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52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2" t="s">
        <v>20</v>
      </c>
      <c r="C16" s="9">
        <f>SUM(C9:C15)*'Fane 14. Nøgletal'!C14</f>
        <v>342812.6835232873</v>
      </c>
      <c r="D16" s="8" t="s">
        <v>3</v>
      </c>
      <c r="E16" s="1"/>
    </row>
    <row r="17" spans="1:5" ht="17.100000000000001" customHeight="1" x14ac:dyDescent="0.45">
      <c r="A17" s="1"/>
      <c r="B17" s="52" t="s">
        <v>10</v>
      </c>
      <c r="C17" s="9">
        <f>-SUM(C9:C16)*'Fane 5. Individuelt eff. krav'!G12</f>
        <v>-697223.28531813447</v>
      </c>
      <c r="D17" s="8" t="s">
        <v>3</v>
      </c>
      <c r="E17" s="1"/>
    </row>
    <row r="18" spans="1:5" ht="17.100000000000001" customHeight="1" x14ac:dyDescent="0.45">
      <c r="A18" s="1"/>
      <c r="B18" s="52" t="s">
        <v>26</v>
      </c>
      <c r="C18" s="9">
        <f>-'Fane 4.1. Gen. krav - drift'!G40</f>
        <v>-729497.15909571305</v>
      </c>
      <c r="D18" s="8" t="s">
        <v>3</v>
      </c>
      <c r="E18" s="1"/>
    </row>
    <row r="19" spans="1:5" ht="17.100000000000001" customHeight="1" x14ac:dyDescent="0.45">
      <c r="A19" s="1"/>
      <c r="B19" s="52" t="s">
        <v>27</v>
      </c>
      <c r="C19" s="9">
        <f>-'Fane 4.2. Gen. krav - anlæg'!G37</f>
        <v>-1013930.6301331765</v>
      </c>
      <c r="D19" s="8" t="s">
        <v>3</v>
      </c>
      <c r="E19" s="1"/>
    </row>
    <row r="20" spans="1:5" ht="17.100000000000001" customHeight="1" x14ac:dyDescent="0.45">
      <c r="A20" s="1"/>
      <c r="B20" s="58" t="s">
        <v>22</v>
      </c>
      <c r="C20" s="10">
        <f>SUM(C9:C19)</f>
        <v>101784792.97966936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omk.'!C16+'Fane 6. Ikke-påvirkelige omk.'!C20+'Fane 6. Ikke-påvirkelige omk.'!C28</f>
        <v>1829082.9431316364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8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2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2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8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284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5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103613875.922801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JPPaShuE2oFD/X4hLkVgaMvV4Pk/yAb+Sb8hlynCgH4iqCxbHInILvk6BpC5otP/nlxe3A8Xz9ugCJSnXzRqKQ==" saltValue="w9BlaY8S0/hYNFDoK2b6v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33203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91" t="s">
        <v>196</v>
      </c>
      <c r="C3" s="91"/>
      <c r="D3" s="91"/>
      <c r="E3" s="1"/>
    </row>
    <row r="4" spans="1:5" ht="15" customHeight="1" x14ac:dyDescent="0.45">
      <c r="A4" s="1"/>
      <c r="B4" s="91"/>
      <c r="C4" s="91"/>
      <c r="D4" s="91"/>
      <c r="E4" s="1"/>
    </row>
    <row r="5" spans="1:5" x14ac:dyDescent="0.45">
      <c r="A5" s="1"/>
      <c r="B5" s="92" t="s">
        <v>23</v>
      </c>
      <c r="C5" s="92"/>
      <c r="D5" s="92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101784792.97966936</v>
      </c>
      <c r="D9" s="8" t="s">
        <v>3</v>
      </c>
      <c r="E9" s="1"/>
    </row>
    <row r="10" spans="1:5" ht="15" customHeight="1" x14ac:dyDescent="0.4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335889.81683290889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-683143.33994365938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-717266.41534854076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-1002220.9075146692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99718052.133695394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1835118.916843971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284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5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101553171.05053936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ztKqQwNMtr+jLB7m4MCCS/dfES1mUuRNDIm6JqKSY2dq9BFK2cE7SSljqDFj3muPDrGukjv0duT8zdDtXoDsLQ==" saltValue="UBf2EGK6r+6nzjFCeLdu5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91" t="s">
        <v>197</v>
      </c>
      <c r="C3" s="91"/>
      <c r="D3" s="91"/>
      <c r="E3" s="1"/>
    </row>
    <row r="4" spans="1:5" ht="15" customHeight="1" x14ac:dyDescent="0.45">
      <c r="A4" s="1"/>
      <c r="B4" s="91"/>
      <c r="C4" s="91"/>
      <c r="D4" s="91"/>
      <c r="E4" s="1"/>
    </row>
    <row r="5" spans="1:5" x14ac:dyDescent="0.45">
      <c r="A5" s="1"/>
      <c r="B5" s="92" t="s">
        <v>23</v>
      </c>
      <c r="C5" s="92"/>
      <c r="D5" s="92"/>
      <c r="E5" s="1"/>
    </row>
    <row r="6" spans="1:5" x14ac:dyDescent="0.45">
      <c r="A6" s="1"/>
      <c r="B6" s="51"/>
      <c r="C6" s="51"/>
      <c r="D6" s="5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99718052.133695394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329069.57204119477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-669272.11023453518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-705240.73225103354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-990646.41860912752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97681962.444641903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1841174.8092695561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99523137.253911465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+QrwUlsMC78FDVO0GjQcysm9/CRK1zjnzx6vvGiqIFB1ybDMkUkqzwVZCaIhtZpslbKC7NFdFcYAqktD/bEAag==" saltValue="yN72HCCAif1Nkosh0iApH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3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91" t="s">
        <v>198</v>
      </c>
      <c r="C3" s="91"/>
      <c r="D3" s="91"/>
      <c r="E3" s="1"/>
    </row>
    <row r="4" spans="1:5" ht="15" customHeight="1" x14ac:dyDescent="0.45">
      <c r="A4" s="1"/>
      <c r="B4" s="91"/>
      <c r="C4" s="91"/>
      <c r="D4" s="91"/>
      <c r="E4" s="1"/>
    </row>
    <row r="5" spans="1:5" x14ac:dyDescent="0.45">
      <c r="A5" s="1"/>
      <c r="B5" s="92" t="s">
        <v>23</v>
      </c>
      <c r="C5" s="92"/>
      <c r="D5" s="92"/>
      <c r="E5" s="1"/>
    </row>
    <row r="6" spans="1:5" x14ac:dyDescent="0.45">
      <c r="A6" s="1"/>
      <c r="B6" s="51"/>
      <c r="C6" s="51"/>
      <c r="D6" s="5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97681962.444641903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322350.47606731829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-655606.60019235557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-693416.67175633914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-979205.60162403772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95676084.047136486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1847250.6861401459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97523334.733276635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TO5avA6MhT1vTch2jXJIbQFNwLl8Zes5iPVWC9bkYzA3oww1gJP8yB7xKpkvZu3ihv+UGy5W2a5w+sG7k/Vtyw==" saltValue="Bn7P7/n3HDRnj+woTc47O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33203125" style="2" customWidth="1"/>
    <col min="3" max="3" width="12" style="2" customWidth="1"/>
    <col min="4" max="4" width="31.6640625" style="2" customWidth="1"/>
    <col min="5" max="5" width="10.86328125" style="2" customWidth="1"/>
    <col min="6" max="6" width="3.531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7" t="s">
        <v>250</v>
      </c>
      <c r="C3" s="107"/>
      <c r="D3" s="107"/>
      <c r="E3" s="107"/>
      <c r="F3" s="107"/>
      <c r="G3" s="1"/>
    </row>
    <row r="4" spans="1:7" ht="29.25" customHeight="1" x14ac:dyDescent="0.45">
      <c r="A4" s="1"/>
      <c r="B4" s="107"/>
      <c r="C4" s="107"/>
      <c r="D4" s="107"/>
      <c r="E4" s="107"/>
      <c r="F4" s="10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279</v>
      </c>
      <c r="C8" s="32"/>
      <c r="D8" s="32"/>
      <c r="E8" s="32"/>
      <c r="F8" s="20"/>
      <c r="G8" s="1"/>
    </row>
    <row r="9" spans="1:7" ht="15" customHeight="1" x14ac:dyDescent="0.45">
      <c r="A9" s="1"/>
      <c r="B9" s="102" t="s">
        <v>25</v>
      </c>
      <c r="C9" s="103"/>
      <c r="D9" s="104"/>
      <c r="E9" s="7">
        <v>104560658.5711602</v>
      </c>
      <c r="F9" s="8" t="s">
        <v>3</v>
      </c>
      <c r="G9" s="1"/>
    </row>
    <row r="10" spans="1:7" ht="15" customHeight="1" x14ac:dyDescent="0.45">
      <c r="A10" s="1"/>
      <c r="B10" s="93" t="s">
        <v>43</v>
      </c>
      <c r="C10" s="94"/>
      <c r="D10" s="95"/>
      <c r="E10" s="7">
        <v>0</v>
      </c>
      <c r="F10" s="8" t="s">
        <v>3</v>
      </c>
      <c r="G10" s="1"/>
    </row>
    <row r="11" spans="1:7" ht="15" customHeight="1" x14ac:dyDescent="0.45">
      <c r="A11" s="1"/>
      <c r="B11" s="93" t="s">
        <v>44</v>
      </c>
      <c r="C11" s="94"/>
      <c r="D11" s="95"/>
      <c r="E11" s="9">
        <v>0</v>
      </c>
      <c r="F11" s="8" t="s">
        <v>3</v>
      </c>
      <c r="G11" s="1"/>
    </row>
    <row r="12" spans="1:7" ht="15" customHeight="1" x14ac:dyDescent="0.45">
      <c r="A12" s="1"/>
      <c r="B12" s="93" t="s">
        <v>29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45">
      <c r="A13" s="1"/>
      <c r="B13" s="102" t="s">
        <v>28</v>
      </c>
      <c r="C13" s="103"/>
      <c r="D13" s="104"/>
      <c r="E13" s="9">
        <v>0</v>
      </c>
      <c r="F13" s="8" t="s">
        <v>3</v>
      </c>
      <c r="G13" s="1"/>
    </row>
    <row r="14" spans="1:7" ht="15" customHeight="1" x14ac:dyDescent="0.45">
      <c r="A14" s="1"/>
      <c r="B14" s="102" t="s">
        <v>31</v>
      </c>
      <c r="C14" s="103"/>
      <c r="D14" s="104"/>
      <c r="E14" s="9">
        <v>0</v>
      </c>
      <c r="F14" s="8" t="s">
        <v>3</v>
      </c>
      <c r="G14" s="1"/>
    </row>
    <row r="15" spans="1:7" ht="15" customHeight="1" x14ac:dyDescent="0.45">
      <c r="A15" s="1"/>
      <c r="B15" s="102" t="s">
        <v>30</v>
      </c>
      <c r="C15" s="103"/>
      <c r="D15" s="104"/>
      <c r="E15" s="9">
        <v>0</v>
      </c>
      <c r="F15" s="8" t="s">
        <v>3</v>
      </c>
      <c r="G15" s="1"/>
    </row>
    <row r="16" spans="1:7" ht="15" customHeight="1" x14ac:dyDescent="0.45">
      <c r="A16" s="1"/>
      <c r="B16" s="102" t="s">
        <v>20</v>
      </c>
      <c r="C16" s="103"/>
      <c r="D16" s="104"/>
      <c r="E16" s="9">
        <v>2059844.9738518558</v>
      </c>
      <c r="F16" s="8" t="s">
        <v>3</v>
      </c>
      <c r="G16" s="1"/>
    </row>
    <row r="17" spans="1:7" ht="15" customHeight="1" x14ac:dyDescent="0.45">
      <c r="A17" s="1"/>
      <c r="B17" s="102" t="s">
        <v>10</v>
      </c>
      <c r="C17" s="103"/>
      <c r="D17" s="104"/>
      <c r="E17" s="9">
        <v>0</v>
      </c>
      <c r="F17" s="8" t="s">
        <v>3</v>
      </c>
      <c r="G17" s="1"/>
    </row>
    <row r="18" spans="1:7" ht="15" customHeight="1" x14ac:dyDescent="0.45">
      <c r="A18" s="1"/>
      <c r="B18" s="102" t="s">
        <v>26</v>
      </c>
      <c r="C18" s="103"/>
      <c r="D18" s="104"/>
      <c r="E18" s="9">
        <f>-'Fane 4.1. Gen. krav - drift'!G34</f>
        <v>-741936.46016460645</v>
      </c>
      <c r="F18" s="8" t="s">
        <v>3</v>
      </c>
      <c r="G18" s="1"/>
    </row>
    <row r="19" spans="1:7" ht="15" customHeight="1" x14ac:dyDescent="0.45">
      <c r="A19" s="1"/>
      <c r="B19" s="102" t="s">
        <v>27</v>
      </c>
      <c r="C19" s="103"/>
      <c r="D19" s="104"/>
      <c r="E19" s="9">
        <f>-'Fane 4.2. Gen. krav - anlæg'!G31</f>
        <v>-1995935.7141543375</v>
      </c>
      <c r="F19" s="8" t="s">
        <v>3</v>
      </c>
      <c r="G19" s="1"/>
    </row>
    <row r="20" spans="1:7" ht="15" customHeight="1" x14ac:dyDescent="0.45">
      <c r="A20" s="1"/>
      <c r="B20" s="58" t="s">
        <v>22</v>
      </c>
      <c r="C20" s="59"/>
      <c r="D20" s="66"/>
      <c r="E20" s="10">
        <f>SUM(E9:E19)</f>
        <v>103882631.37069312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6" t="s">
        <v>13</v>
      </c>
      <c r="C22" s="97"/>
      <c r="D22" s="98"/>
      <c r="E22" s="10">
        <v>3925509.7879960001</v>
      </c>
      <c r="F22" s="11" t="s">
        <v>3</v>
      </c>
      <c r="G22" s="1"/>
    </row>
    <row r="23" spans="1:7" ht="15" customHeight="1" x14ac:dyDescent="0.45">
      <c r="A23" s="1"/>
      <c r="B23" s="99" t="s">
        <v>94</v>
      </c>
      <c r="C23" s="100"/>
      <c r="D23" s="101"/>
      <c r="E23" s="32"/>
      <c r="F23" s="32"/>
      <c r="G23" s="1"/>
    </row>
    <row r="24" spans="1:7" ht="15" customHeight="1" x14ac:dyDescent="0.45">
      <c r="A24" s="1"/>
      <c r="B24" s="58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93" t="s">
        <v>89</v>
      </c>
      <c r="C26" s="94"/>
      <c r="D26" s="95"/>
      <c r="E26" s="9">
        <v>0</v>
      </c>
      <c r="F26" s="8" t="s">
        <v>3</v>
      </c>
      <c r="G26" s="1"/>
    </row>
    <row r="27" spans="1:7" ht="15" customHeight="1" x14ac:dyDescent="0.45">
      <c r="A27" s="1"/>
      <c r="B27" s="93" t="s">
        <v>90</v>
      </c>
      <c r="C27" s="94"/>
      <c r="D27" s="94"/>
      <c r="E27" s="9">
        <v>0</v>
      </c>
      <c r="F27" s="8" t="s">
        <v>3</v>
      </c>
      <c r="G27" s="1"/>
    </row>
    <row r="28" spans="1:7" ht="15" customHeight="1" x14ac:dyDescent="0.45">
      <c r="A28" s="1"/>
      <c r="B28" s="105" t="s">
        <v>95</v>
      </c>
      <c r="C28" s="106"/>
      <c r="D28" s="106"/>
      <c r="E28" s="45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6" t="s">
        <v>185</v>
      </c>
      <c r="C30" s="97"/>
      <c r="D30" s="97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5" customHeight="1" x14ac:dyDescent="0.45">
      <c r="A32" s="1"/>
      <c r="B32" s="96" t="s">
        <v>148</v>
      </c>
      <c r="C32" s="97"/>
      <c r="D32" s="98"/>
      <c r="E32" s="10">
        <v>0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107808141.15868911</v>
      </c>
      <c r="F33" s="13" t="s">
        <v>3</v>
      </c>
      <c r="G33" s="1"/>
    </row>
    <row r="34" spans="1:7" ht="27" customHeight="1" x14ac:dyDescent="0.45">
      <c r="A34" s="1"/>
      <c r="B34" s="102" t="s">
        <v>252</v>
      </c>
      <c r="C34" s="103"/>
      <c r="D34" s="103"/>
      <c r="E34" s="103"/>
      <c r="F34" s="104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uv3taQWp87zLZUjJlfM8cTe/0RJDiZ3JQ3RjSM2tdsQB54+rJ0s5GdL78OlakaW3Z2yRPyW9XtMxuomRP77KNw==" saltValue="0gXm8Dn02LlPTJxtJRqw1Q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107" t="s">
        <v>130</v>
      </c>
      <c r="C2" s="107"/>
      <c r="D2" s="107"/>
      <c r="E2" s="107"/>
      <c r="F2" s="107"/>
      <c r="G2" s="107"/>
      <c r="H2" s="107"/>
      <c r="I2" s="1"/>
    </row>
    <row r="3" spans="1:9" ht="28.5" customHeight="1" x14ac:dyDescent="0.45">
      <c r="A3" s="1"/>
      <c r="B3" s="107"/>
      <c r="C3" s="107"/>
      <c r="D3" s="107"/>
      <c r="E3" s="107"/>
      <c r="F3" s="107"/>
      <c r="G3" s="107"/>
      <c r="H3" s="107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99" t="s">
        <v>56</v>
      </c>
      <c r="C5" s="100"/>
      <c r="D5" s="100"/>
      <c r="E5" s="100"/>
      <c r="F5" s="100"/>
      <c r="G5" s="100"/>
      <c r="H5" s="101"/>
      <c r="I5" s="1"/>
    </row>
    <row r="6" spans="1:9" x14ac:dyDescent="0.45">
      <c r="A6" s="1"/>
      <c r="B6" s="108" t="s">
        <v>45</v>
      </c>
      <c r="C6" s="109"/>
      <c r="D6" s="109"/>
      <c r="E6" s="109"/>
      <c r="F6" s="110"/>
      <c r="G6" s="24">
        <v>37361020</v>
      </c>
      <c r="H6" s="14" t="s">
        <v>3</v>
      </c>
      <c r="I6" s="1"/>
    </row>
    <row r="7" spans="1:9" x14ac:dyDescent="0.45">
      <c r="A7" s="1"/>
      <c r="B7" s="102" t="s">
        <v>145</v>
      </c>
      <c r="C7" s="103"/>
      <c r="D7" s="103"/>
      <c r="E7" s="103"/>
      <c r="F7" s="104"/>
      <c r="G7" s="68">
        <v>0</v>
      </c>
      <c r="H7" s="14" t="s">
        <v>3</v>
      </c>
      <c r="I7" s="1"/>
    </row>
    <row r="8" spans="1:9" x14ac:dyDescent="0.45">
      <c r="A8" s="1"/>
      <c r="B8" s="108" t="s">
        <v>46</v>
      </c>
      <c r="C8" s="109"/>
      <c r="D8" s="109"/>
      <c r="E8" s="109"/>
      <c r="F8" s="110"/>
      <c r="G8" s="24">
        <f>SUM(G6:G7)*'Fane 14. Nøgletal'!C29</f>
        <v>747220.4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99" t="s">
        <v>57</v>
      </c>
      <c r="C11" s="100"/>
      <c r="D11" s="100"/>
      <c r="E11" s="100"/>
      <c r="F11" s="100"/>
      <c r="G11" s="100"/>
      <c r="H11" s="101"/>
      <c r="I11" s="1"/>
    </row>
    <row r="12" spans="1:9" x14ac:dyDescent="0.45">
      <c r="A12" s="1"/>
      <c r="B12" s="108" t="s">
        <v>47</v>
      </c>
      <c r="C12" s="109"/>
      <c r="D12" s="109"/>
      <c r="E12" s="109"/>
      <c r="F12" s="110"/>
      <c r="G12" s="24">
        <f>(G6-G8)*(1+'Fane 14. Nøgletal'!C10)</f>
        <v>37254541.093000002</v>
      </c>
      <c r="H12" s="14" t="s">
        <v>3</v>
      </c>
      <c r="I12" s="1"/>
    </row>
    <row r="13" spans="1:9" ht="15" customHeight="1" x14ac:dyDescent="0.45">
      <c r="A13" s="1"/>
      <c r="B13" s="108" t="s">
        <v>146</v>
      </c>
      <c r="C13" s="109"/>
      <c r="D13" s="109"/>
      <c r="E13" s="109"/>
      <c r="F13" s="110"/>
      <c r="G13" s="24">
        <v>0.28111131502315406</v>
      </c>
      <c r="H13" s="14" t="s">
        <v>3</v>
      </c>
      <c r="I13" s="1"/>
    </row>
    <row r="14" spans="1:9" x14ac:dyDescent="0.45">
      <c r="A14" s="1"/>
      <c r="B14" s="102" t="s">
        <v>143</v>
      </c>
      <c r="C14" s="103"/>
      <c r="D14" s="103"/>
      <c r="E14" s="103"/>
      <c r="F14" s="104"/>
      <c r="G14" s="24">
        <v>0.28111131502315406</v>
      </c>
      <c r="H14" s="14" t="s">
        <v>3</v>
      </c>
      <c r="I14" s="1"/>
    </row>
    <row r="15" spans="1:9" x14ac:dyDescent="0.45">
      <c r="A15" s="1"/>
      <c r="B15" s="111" t="s">
        <v>48</v>
      </c>
      <c r="C15" s="112"/>
      <c r="D15" s="112"/>
      <c r="E15" s="112"/>
      <c r="F15" s="113"/>
      <c r="G15" s="24">
        <v>0.28111131502315406</v>
      </c>
      <c r="H15" s="14" t="s">
        <v>3</v>
      </c>
      <c r="I15" s="1"/>
    </row>
    <row r="16" spans="1:9" x14ac:dyDescent="0.45">
      <c r="A16" s="1"/>
      <c r="B16" s="108" t="s">
        <v>49</v>
      </c>
      <c r="C16" s="109"/>
      <c r="D16" s="109"/>
      <c r="E16" s="109"/>
      <c r="F16" s="110"/>
      <c r="G16" s="24">
        <f>SUM(G12:G15)*'Fane 14. Nøgletal'!C29</f>
        <v>745090.83872667898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99" t="s">
        <v>58</v>
      </c>
      <c r="C19" s="100"/>
      <c r="D19" s="100"/>
      <c r="E19" s="100"/>
      <c r="F19" s="100"/>
      <c r="G19" s="100"/>
      <c r="H19" s="101"/>
      <c r="I19" s="1"/>
    </row>
    <row r="20" spans="1:9" x14ac:dyDescent="0.45">
      <c r="A20" s="1"/>
      <c r="B20" s="108" t="s">
        <v>50</v>
      </c>
      <c r="C20" s="109"/>
      <c r="D20" s="109"/>
      <c r="E20" s="109"/>
      <c r="F20" s="110"/>
      <c r="G20" s="24">
        <f>(SUM(G12:G13,G15)-(G16))*(1+'Fane 14. Nøgletal'!C10)</f>
        <v>37148366.205784634</v>
      </c>
      <c r="H20" s="14" t="s">
        <v>3</v>
      </c>
      <c r="I20" s="1"/>
    </row>
    <row r="21" spans="1:9" x14ac:dyDescent="0.45">
      <c r="A21" s="1"/>
      <c r="B21" s="111" t="s">
        <v>51</v>
      </c>
      <c r="C21" s="112"/>
      <c r="D21" s="112"/>
      <c r="E21" s="112"/>
      <c r="F21" s="113"/>
      <c r="G21" s="24">
        <v>0.28111131502315406</v>
      </c>
      <c r="H21" s="14" t="s">
        <v>3</v>
      </c>
      <c r="I21" s="1"/>
    </row>
    <row r="22" spans="1:9" x14ac:dyDescent="0.45">
      <c r="A22" s="1"/>
      <c r="B22" s="108" t="s">
        <v>52</v>
      </c>
      <c r="C22" s="109"/>
      <c r="D22" s="109"/>
      <c r="E22" s="109"/>
      <c r="F22" s="110"/>
      <c r="G22" s="24">
        <f>SUM(G20:G21)*'Fane 14. Nøgletal'!C29</f>
        <v>742967.32973791903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99" t="s">
        <v>59</v>
      </c>
      <c r="C25" s="100"/>
      <c r="D25" s="100"/>
      <c r="E25" s="100"/>
      <c r="F25" s="100"/>
      <c r="G25" s="100"/>
      <c r="H25" s="101"/>
      <c r="I25" s="1"/>
    </row>
    <row r="26" spans="1:9" x14ac:dyDescent="0.45">
      <c r="A26" s="1"/>
      <c r="B26" s="108" t="s">
        <v>53</v>
      </c>
      <c r="C26" s="109"/>
      <c r="D26" s="109"/>
      <c r="E26" s="109"/>
      <c r="F26" s="110"/>
      <c r="G26" s="24">
        <f>(G20+G21-G22)*(1+'Fane 14. Nøgletal'!C12)</f>
        <v>37122585.520554051</v>
      </c>
      <c r="H26" s="14" t="s">
        <v>3</v>
      </c>
      <c r="I26" s="1"/>
    </row>
    <row r="27" spans="1:9" x14ac:dyDescent="0.45">
      <c r="A27" s="1"/>
      <c r="B27" s="111" t="s">
        <v>54</v>
      </c>
      <c r="C27" s="112"/>
      <c r="D27" s="112"/>
      <c r="E27" s="112"/>
      <c r="F27" s="113"/>
      <c r="G27" s="24">
        <v>0.28111131502315406</v>
      </c>
      <c r="H27" s="14" t="s">
        <v>3</v>
      </c>
      <c r="I27" s="1"/>
    </row>
    <row r="28" spans="1:9" x14ac:dyDescent="0.45">
      <c r="A28" s="1"/>
      <c r="B28" s="108" t="s">
        <v>55</v>
      </c>
      <c r="C28" s="109"/>
      <c r="D28" s="109"/>
      <c r="E28" s="109"/>
      <c r="F28" s="110"/>
      <c r="G28" s="24">
        <f>(G26+G27)*'Fane 14. Nøgletal'!C29</f>
        <v>742451.71603330737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9" t="s">
        <v>62</v>
      </c>
      <c r="C31" s="100"/>
      <c r="D31" s="100"/>
      <c r="E31" s="100"/>
      <c r="F31" s="100"/>
      <c r="G31" s="100"/>
      <c r="H31" s="101"/>
      <c r="I31" s="1"/>
    </row>
    <row r="32" spans="1:9" x14ac:dyDescent="0.45">
      <c r="A32" s="1"/>
      <c r="B32" s="108" t="s">
        <v>63</v>
      </c>
      <c r="C32" s="109"/>
      <c r="D32" s="109"/>
      <c r="E32" s="109"/>
      <c r="F32" s="110"/>
      <c r="G32" s="24">
        <f>(G26+G27-G28)*(1+'Fane 14. Nøgletal'!C12)</f>
        <v>37096822.727119006</v>
      </c>
      <c r="H32" s="14" t="s">
        <v>3</v>
      </c>
      <c r="I32" s="1"/>
    </row>
    <row r="33" spans="1:9" x14ac:dyDescent="0.45">
      <c r="A33" s="1"/>
      <c r="B33" s="108" t="s">
        <v>171</v>
      </c>
      <c r="C33" s="109"/>
      <c r="D33" s="109"/>
      <c r="E33" s="109"/>
      <c r="F33" s="110"/>
      <c r="G33" s="24">
        <v>0.28111131502315406</v>
      </c>
      <c r="H33" s="14" t="s">
        <v>3</v>
      </c>
      <c r="I33" s="1"/>
    </row>
    <row r="34" spans="1:9" x14ac:dyDescent="0.45">
      <c r="A34" s="1"/>
      <c r="B34" s="108" t="s">
        <v>64</v>
      </c>
      <c r="C34" s="109"/>
      <c r="D34" s="109"/>
      <c r="E34" s="109"/>
      <c r="F34" s="110"/>
      <c r="G34" s="24">
        <f>(G32+G33)*'Fane 14. Nøgletal'!C29</f>
        <v>741936.46016460645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99" t="s">
        <v>232</v>
      </c>
      <c r="C37" s="100"/>
      <c r="D37" s="100"/>
      <c r="E37" s="100"/>
      <c r="F37" s="100"/>
      <c r="G37" s="100"/>
      <c r="H37" s="101"/>
      <c r="I37" s="1"/>
    </row>
    <row r="38" spans="1:9" x14ac:dyDescent="0.45">
      <c r="A38" s="1"/>
      <c r="B38" s="108" t="s">
        <v>84</v>
      </c>
      <c r="C38" s="109"/>
      <c r="D38" s="109"/>
      <c r="E38" s="109"/>
      <c r="F38" s="110"/>
      <c r="G38" s="24">
        <f>(G32+G33-G34)*(1+'Fane 14. Nøgletal'!C14)</f>
        <v>36474857.673674338</v>
      </c>
      <c r="H38" s="14" t="s">
        <v>3</v>
      </c>
      <c r="I38" s="1"/>
    </row>
    <row r="39" spans="1:9" x14ac:dyDescent="0.45">
      <c r="A39" s="1"/>
      <c r="B39" s="108" t="s">
        <v>236</v>
      </c>
      <c r="C39" s="109"/>
      <c r="D39" s="109"/>
      <c r="E39" s="109"/>
      <c r="F39" s="110"/>
      <c r="G39" s="24">
        <v>0.28111131502315406</v>
      </c>
      <c r="H39" s="14" t="s">
        <v>3</v>
      </c>
      <c r="I39" s="1"/>
    </row>
    <row r="40" spans="1:9" x14ac:dyDescent="0.45">
      <c r="A40" s="1"/>
      <c r="B40" s="108" t="s">
        <v>234</v>
      </c>
      <c r="C40" s="109"/>
      <c r="D40" s="109"/>
      <c r="E40" s="109"/>
      <c r="F40" s="110"/>
      <c r="G40" s="24">
        <f>(G38+G39)*'Fane 14. Nøgletal'!C29</f>
        <v>729497.15909571305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99" t="s">
        <v>233</v>
      </c>
      <c r="C43" s="100"/>
      <c r="D43" s="100"/>
      <c r="E43" s="100"/>
      <c r="F43" s="100"/>
      <c r="G43" s="100"/>
      <c r="H43" s="101"/>
      <c r="I43" s="1"/>
    </row>
    <row r="44" spans="1:9" x14ac:dyDescent="0.45">
      <c r="A44" s="1"/>
      <c r="B44" s="108" t="s">
        <v>83</v>
      </c>
      <c r="C44" s="109"/>
      <c r="D44" s="109"/>
      <c r="E44" s="109"/>
      <c r="F44" s="110"/>
      <c r="G44" s="24">
        <f>(G38+G39-G40)*(1+'Fane 14. Nøgletal'!C14)</f>
        <v>35863320.48631572</v>
      </c>
      <c r="H44" s="14" t="s">
        <v>3</v>
      </c>
      <c r="I44" s="1"/>
    </row>
    <row r="45" spans="1:9" x14ac:dyDescent="0.45">
      <c r="A45" s="1"/>
      <c r="B45" s="114" t="s">
        <v>237</v>
      </c>
      <c r="C45" s="115"/>
      <c r="D45" s="115"/>
      <c r="E45" s="115"/>
      <c r="F45" s="116"/>
      <c r="G45" s="24">
        <v>0.28111131502315406</v>
      </c>
      <c r="H45" s="14" t="s">
        <v>3</v>
      </c>
      <c r="I45" s="1"/>
    </row>
    <row r="46" spans="1:9" x14ac:dyDescent="0.45">
      <c r="A46" s="1"/>
      <c r="B46" s="108" t="s">
        <v>97</v>
      </c>
      <c r="C46" s="109"/>
      <c r="D46" s="109"/>
      <c r="E46" s="109"/>
      <c r="F46" s="110"/>
      <c r="G46" s="24">
        <v>0.28111131502315406</v>
      </c>
      <c r="H46" s="14" t="s">
        <v>3</v>
      </c>
      <c r="I46" s="1"/>
    </row>
    <row r="47" spans="1:9" x14ac:dyDescent="0.45">
      <c r="A47" s="1"/>
      <c r="B47" s="108" t="s">
        <v>235</v>
      </c>
      <c r="C47" s="109"/>
      <c r="D47" s="109"/>
      <c r="E47" s="109"/>
      <c r="F47" s="110"/>
      <c r="G47" s="24">
        <f>(G44+G46)*'Fane 14. Nøgletal'!C29</f>
        <v>717266.41534854076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9" t="s">
        <v>172</v>
      </c>
      <c r="C52" s="100"/>
      <c r="D52" s="100"/>
      <c r="E52" s="100"/>
      <c r="F52" s="100"/>
      <c r="G52" s="100"/>
      <c r="H52" s="101"/>
      <c r="I52" s="1"/>
    </row>
    <row r="53" spans="1:9" x14ac:dyDescent="0.45">
      <c r="A53" s="1"/>
      <c r="B53" s="108" t="s">
        <v>173</v>
      </c>
      <c r="C53" s="109"/>
      <c r="D53" s="109"/>
      <c r="E53" s="109"/>
      <c r="F53" s="110"/>
      <c r="G53" s="24">
        <f>(G44+G46-G47)*(1+'Fane 14. Nøgletal'!C14)</f>
        <v>35262036.331440359</v>
      </c>
      <c r="H53" s="14" t="s">
        <v>3</v>
      </c>
      <c r="I53" s="1"/>
    </row>
    <row r="54" spans="1:9" x14ac:dyDescent="0.45">
      <c r="A54" s="1"/>
      <c r="B54" s="108" t="s">
        <v>174</v>
      </c>
      <c r="C54" s="109"/>
      <c r="D54" s="109"/>
      <c r="E54" s="109"/>
      <c r="F54" s="110"/>
      <c r="G54" s="24">
        <v>0.28111131502315406</v>
      </c>
      <c r="H54" s="14" t="s">
        <v>3</v>
      </c>
      <c r="I54" s="1"/>
    </row>
    <row r="55" spans="1:9" x14ac:dyDescent="0.45">
      <c r="A55" s="1"/>
      <c r="B55" s="108" t="s">
        <v>175</v>
      </c>
      <c r="C55" s="109"/>
      <c r="D55" s="109"/>
      <c r="E55" s="109"/>
      <c r="F55" s="110"/>
      <c r="G55" s="24">
        <f>(G53+G54)*'Fane 14. Nøgletal'!C29</f>
        <v>705240.73225103354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5" t="s">
        <v>201</v>
      </c>
      <c r="C58" s="56"/>
      <c r="D58" s="56"/>
      <c r="E58" s="56"/>
      <c r="F58" s="56"/>
      <c r="G58" s="56"/>
      <c r="H58" s="57"/>
      <c r="I58" s="1"/>
    </row>
    <row r="59" spans="1:9" x14ac:dyDescent="0.45">
      <c r="A59" s="1"/>
      <c r="B59" s="61" t="s">
        <v>202</v>
      </c>
      <c r="C59" s="62"/>
      <c r="D59" s="62"/>
      <c r="E59" s="62"/>
      <c r="F59" s="63"/>
      <c r="G59" s="24">
        <f>(G53+G54-G55)*(1+'Fane 14. Nøgletal'!C14)</f>
        <v>34670833.306705639</v>
      </c>
      <c r="H59" s="14" t="s">
        <v>3</v>
      </c>
      <c r="I59" s="1"/>
    </row>
    <row r="60" spans="1:9" x14ac:dyDescent="0.45">
      <c r="A60" s="1"/>
      <c r="B60" s="61" t="s">
        <v>203</v>
      </c>
      <c r="C60" s="62"/>
      <c r="D60" s="62"/>
      <c r="E60" s="62"/>
      <c r="F60" s="63"/>
      <c r="G60" s="24">
        <v>0.28111131502315406</v>
      </c>
      <c r="H60" s="14" t="s">
        <v>3</v>
      </c>
      <c r="I60" s="1"/>
    </row>
    <row r="61" spans="1:9" x14ac:dyDescent="0.45">
      <c r="A61" s="1"/>
      <c r="B61" s="61" t="s">
        <v>204</v>
      </c>
      <c r="C61" s="62"/>
      <c r="D61" s="62"/>
      <c r="E61" s="62"/>
      <c r="F61" s="63"/>
      <c r="G61" s="24">
        <f>(G59+G60)*'Fane 14. Nøgletal'!C29</f>
        <v>693416.67175633914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zsLqGjqbD7LyKKMgGyJZ2KlXBByX8JfrYgx7Vmmsg8gnIHXsB8mJAhQIKLoYQg0FA106TJorSHfPDanS3OMlwg==" saltValue="hfCcXYn19cRjSiBNW3Zzsg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4.25" customHeight="1" x14ac:dyDescent="0.45">
      <c r="A1" s="1"/>
      <c r="B1" s="117" t="s">
        <v>131</v>
      </c>
      <c r="C1" s="117"/>
      <c r="D1" s="117"/>
      <c r="E1" s="117"/>
      <c r="F1" s="117"/>
      <c r="G1" s="117"/>
      <c r="H1" s="117"/>
      <c r="I1" s="1"/>
    </row>
    <row r="2" spans="1:9" ht="15" customHeight="1" x14ac:dyDescent="0.45">
      <c r="A2" s="1"/>
      <c r="B2" s="117"/>
      <c r="C2" s="117"/>
      <c r="D2" s="117"/>
      <c r="E2" s="117"/>
      <c r="F2" s="117"/>
      <c r="G2" s="117"/>
      <c r="H2" s="117"/>
      <c r="I2" s="1"/>
    </row>
    <row r="3" spans="1:9" ht="15" customHeight="1" x14ac:dyDescent="0.45">
      <c r="A3" s="1"/>
      <c r="B3" s="118"/>
      <c r="C3" s="118"/>
      <c r="D3" s="118"/>
      <c r="E3" s="118"/>
      <c r="F3" s="118"/>
      <c r="G3" s="118"/>
      <c r="H3" s="118"/>
      <c r="I3" s="1"/>
    </row>
    <row r="4" spans="1:9" x14ac:dyDescent="0.45">
      <c r="A4" s="1"/>
      <c r="B4" s="99" t="s">
        <v>60</v>
      </c>
      <c r="C4" s="100"/>
      <c r="D4" s="100"/>
      <c r="E4" s="100"/>
      <c r="F4" s="100"/>
      <c r="G4" s="100"/>
      <c r="H4" s="101"/>
      <c r="I4" s="1"/>
    </row>
    <row r="5" spans="1:9" x14ac:dyDescent="0.45">
      <c r="A5" s="1"/>
      <c r="B5" s="108" t="s">
        <v>65</v>
      </c>
      <c r="C5" s="109"/>
      <c r="D5" s="109"/>
      <c r="E5" s="109"/>
      <c r="F5" s="110"/>
      <c r="G5" s="24">
        <v>69455899</v>
      </c>
      <c r="H5" s="14" t="s">
        <v>3</v>
      </c>
      <c r="I5" s="1"/>
    </row>
    <row r="6" spans="1:9" x14ac:dyDescent="0.45">
      <c r="A6" s="1"/>
      <c r="B6" s="108" t="s">
        <v>61</v>
      </c>
      <c r="C6" s="109"/>
      <c r="D6" s="109"/>
      <c r="E6" s="109"/>
      <c r="F6" s="110"/>
      <c r="G6" s="24">
        <f>G5*'Fane 14. Nøgletal'!C19</f>
        <v>632048.68090000004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9" t="s">
        <v>66</v>
      </c>
      <c r="C9" s="100"/>
      <c r="D9" s="100"/>
      <c r="E9" s="100"/>
      <c r="F9" s="100"/>
      <c r="G9" s="100"/>
      <c r="H9" s="101"/>
      <c r="I9" s="1"/>
    </row>
    <row r="10" spans="1:9" x14ac:dyDescent="0.45">
      <c r="A10" s="1"/>
      <c r="B10" s="108" t="s">
        <v>67</v>
      </c>
      <c r="C10" s="109"/>
      <c r="D10" s="109"/>
      <c r="E10" s="109"/>
      <c r="F10" s="110"/>
      <c r="G10" s="24">
        <f>(G5-G6)*(1+'Fane 14. Nøgletal'!C10)</f>
        <v>70028267.699684247</v>
      </c>
      <c r="H10" s="14" t="s">
        <v>3</v>
      </c>
      <c r="I10" s="1"/>
    </row>
    <row r="11" spans="1:9" x14ac:dyDescent="0.45">
      <c r="A11" s="1"/>
      <c r="B11" s="108" t="s">
        <v>147</v>
      </c>
      <c r="C11" s="109"/>
      <c r="D11" s="109"/>
      <c r="E11" s="109"/>
      <c r="F11" s="110"/>
      <c r="G11" s="24">
        <v>609609.18380336568</v>
      </c>
      <c r="H11" s="14" t="s">
        <v>3</v>
      </c>
      <c r="I11" s="1"/>
    </row>
    <row r="12" spans="1:9" x14ac:dyDescent="0.45">
      <c r="A12" s="1"/>
      <c r="B12" s="111" t="s">
        <v>68</v>
      </c>
      <c r="C12" s="112"/>
      <c r="D12" s="112"/>
      <c r="E12" s="112"/>
      <c r="F12" s="113"/>
      <c r="G12" s="68">
        <v>0</v>
      </c>
      <c r="H12" s="14" t="s">
        <v>3</v>
      </c>
      <c r="I12" s="1"/>
    </row>
    <row r="13" spans="1:9" x14ac:dyDescent="0.45">
      <c r="A13" s="1"/>
      <c r="B13" s="108" t="s">
        <v>69</v>
      </c>
      <c r="C13" s="109"/>
      <c r="D13" s="109"/>
      <c r="E13" s="109"/>
      <c r="F13" s="110"/>
      <c r="G13" s="24">
        <f>SUM(G10:G12)*'Fane 14. Nøgletal'!C20</f>
        <v>1250290.4208377309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9" t="s">
        <v>70</v>
      </c>
      <c r="C16" s="100"/>
      <c r="D16" s="100"/>
      <c r="E16" s="100"/>
      <c r="F16" s="100"/>
      <c r="G16" s="100"/>
      <c r="H16" s="101"/>
      <c r="I16" s="1"/>
    </row>
    <row r="17" spans="1:9" x14ac:dyDescent="0.45">
      <c r="A17" s="1"/>
      <c r="B17" s="108" t="s">
        <v>71</v>
      </c>
      <c r="C17" s="109"/>
      <c r="D17" s="109"/>
      <c r="E17" s="109"/>
      <c r="F17" s="110"/>
      <c r="G17" s="24">
        <f>(SUM(G10:G12)-G13)*(1+'Fane 14. Nøgletal'!C10)</f>
        <v>70601869.225746259</v>
      </c>
      <c r="H17" s="14" t="s">
        <v>3</v>
      </c>
      <c r="I17" s="1"/>
    </row>
    <row r="18" spans="1:9" x14ac:dyDescent="0.45">
      <c r="A18" s="1"/>
      <c r="B18" s="111" t="s">
        <v>72</v>
      </c>
      <c r="C18" s="112"/>
      <c r="D18" s="112"/>
      <c r="E18" s="112"/>
      <c r="F18" s="113"/>
      <c r="G18" s="24">
        <v>171640.63180462996</v>
      </c>
      <c r="H18" s="14" t="s">
        <v>3</v>
      </c>
      <c r="I18" s="1"/>
    </row>
    <row r="19" spans="1:9" x14ac:dyDescent="0.45">
      <c r="A19" s="1"/>
      <c r="B19" s="108" t="s">
        <v>73</v>
      </c>
      <c r="C19" s="109"/>
      <c r="D19" s="109"/>
      <c r="E19" s="109"/>
      <c r="F19" s="110"/>
      <c r="G19" s="24">
        <f>G17*'Fane 14. Nøgletal'!C20+G18*'Fane 14. Nøgletal'!C21</f>
        <v>1251146.3587924091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9" t="s">
        <v>74</v>
      </c>
      <c r="C22" s="100"/>
      <c r="D22" s="100"/>
      <c r="E22" s="100"/>
      <c r="F22" s="100"/>
      <c r="G22" s="100"/>
      <c r="H22" s="101"/>
      <c r="I22" s="1"/>
    </row>
    <row r="23" spans="1:9" x14ac:dyDescent="0.45">
      <c r="A23" s="1"/>
      <c r="B23" s="108" t="s">
        <v>75</v>
      </c>
      <c r="C23" s="109"/>
      <c r="D23" s="109"/>
      <c r="E23" s="109"/>
      <c r="F23" s="110"/>
      <c r="G23" s="24">
        <f>(G17+G18-G19)*(1+'Fane 14. Nøgletal'!C12)</f>
        <v>70891954.059684023</v>
      </c>
      <c r="H23" s="14" t="s">
        <v>3</v>
      </c>
      <c r="I23" s="1"/>
    </row>
    <row r="24" spans="1:9" x14ac:dyDescent="0.45">
      <c r="A24" s="1"/>
      <c r="B24" s="111" t="s">
        <v>76</v>
      </c>
      <c r="C24" s="112"/>
      <c r="D24" s="112"/>
      <c r="E24" s="112"/>
      <c r="F24" s="113"/>
      <c r="G24" s="24">
        <v>44305.370514900002</v>
      </c>
      <c r="H24" s="14" t="s">
        <v>3</v>
      </c>
      <c r="I24" s="1"/>
    </row>
    <row r="25" spans="1:9" x14ac:dyDescent="0.45">
      <c r="A25" s="1"/>
      <c r="B25" s="108" t="s">
        <v>77</v>
      </c>
      <c r="C25" s="109"/>
      <c r="D25" s="109"/>
      <c r="E25" s="109"/>
      <c r="F25" s="110"/>
      <c r="G25" s="24">
        <f>(G23+G24)*'Fane 14. Nøgletal'!C22</f>
        <v>2014589.7678176495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9" t="s">
        <v>78</v>
      </c>
      <c r="C28" s="100"/>
      <c r="D28" s="100"/>
      <c r="E28" s="100"/>
      <c r="F28" s="100"/>
      <c r="G28" s="100"/>
      <c r="H28" s="101"/>
      <c r="I28" s="1"/>
    </row>
    <row r="29" spans="1:9" x14ac:dyDescent="0.45">
      <c r="A29" s="1"/>
      <c r="B29" s="108" t="s">
        <v>79</v>
      </c>
      <c r="C29" s="109"/>
      <c r="D29" s="109"/>
      <c r="E29" s="109"/>
      <c r="F29" s="110"/>
      <c r="G29" s="24">
        <f>(G23+G24-G25)*(1+'Fane 14. Nøgletal'!C12)</f>
        <v>70279426.554730192</v>
      </c>
      <c r="H29" s="14" t="s">
        <v>3</v>
      </c>
      <c r="I29" s="1"/>
    </row>
    <row r="30" spans="1:9" x14ac:dyDescent="0.45">
      <c r="A30" s="1"/>
      <c r="B30" s="108" t="s">
        <v>176</v>
      </c>
      <c r="C30" s="109"/>
      <c r="D30" s="109"/>
      <c r="E30" s="109"/>
      <c r="F30" s="110"/>
      <c r="G30" s="68">
        <v>0</v>
      </c>
      <c r="H30" s="14" t="s">
        <v>3</v>
      </c>
      <c r="I30" s="1"/>
    </row>
    <row r="31" spans="1:9" x14ac:dyDescent="0.45">
      <c r="A31" s="1"/>
      <c r="B31" s="108" t="s">
        <v>80</v>
      </c>
      <c r="C31" s="109"/>
      <c r="D31" s="109"/>
      <c r="E31" s="109"/>
      <c r="F31" s="110"/>
      <c r="G31" s="24">
        <f>G29*'Fane 14. Nøgletal'!C22+G30*'Fane 14. Nøgletal'!C23</f>
        <v>1995935.7141543375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9" t="s">
        <v>238</v>
      </c>
      <c r="C34" s="100"/>
      <c r="D34" s="100"/>
      <c r="E34" s="100"/>
      <c r="F34" s="100"/>
      <c r="G34" s="100"/>
      <c r="H34" s="101"/>
      <c r="I34" s="1"/>
    </row>
    <row r="35" spans="1:9" x14ac:dyDescent="0.45">
      <c r="A35" s="1"/>
      <c r="B35" s="108" t="s">
        <v>82</v>
      </c>
      <c r="C35" s="109"/>
      <c r="D35" s="109"/>
      <c r="E35" s="109"/>
      <c r="F35" s="110"/>
      <c r="G35" s="24">
        <f>(G29+G30-G31)*(1+'Fane 14. Nøgletal'!C14)</f>
        <v>68508826.360349759</v>
      </c>
      <c r="H35" s="14" t="s">
        <v>3</v>
      </c>
      <c r="I35" s="1"/>
    </row>
    <row r="36" spans="1:9" x14ac:dyDescent="0.45">
      <c r="A36" s="1"/>
      <c r="B36" s="108" t="s">
        <v>240</v>
      </c>
      <c r="C36" s="109"/>
      <c r="D36" s="109"/>
      <c r="E36" s="109"/>
      <c r="F36" s="110"/>
      <c r="G36" s="68">
        <v>0</v>
      </c>
      <c r="H36" s="14" t="s">
        <v>3</v>
      </c>
      <c r="I36" s="1"/>
    </row>
    <row r="37" spans="1:9" x14ac:dyDescent="0.45">
      <c r="A37" s="1"/>
      <c r="B37" s="108" t="s">
        <v>239</v>
      </c>
      <c r="C37" s="109"/>
      <c r="D37" s="109"/>
      <c r="E37" s="109"/>
      <c r="F37" s="110"/>
      <c r="G37" s="24">
        <f>(G35+G36)*'Fane 14. Nøgletal'!C24</f>
        <v>1013930.6301331765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9" t="s">
        <v>85</v>
      </c>
      <c r="C40" s="100"/>
      <c r="D40" s="100"/>
      <c r="E40" s="100"/>
      <c r="F40" s="100"/>
      <c r="G40" s="100"/>
      <c r="H40" s="101"/>
      <c r="I40" s="1"/>
    </row>
    <row r="41" spans="1:9" x14ac:dyDescent="0.45">
      <c r="A41" s="1"/>
      <c r="B41" s="108" t="s">
        <v>81</v>
      </c>
      <c r="C41" s="109"/>
      <c r="D41" s="109"/>
      <c r="E41" s="109"/>
      <c r="F41" s="110"/>
      <c r="G41" s="24">
        <f>(G35+G36-G37)*(1+'Fane 14. Nøgletal'!C14)</f>
        <v>67717628.886126295</v>
      </c>
      <c r="H41" s="14" t="s">
        <v>3</v>
      </c>
      <c r="I41" s="1"/>
    </row>
    <row r="42" spans="1:9" x14ac:dyDescent="0.45">
      <c r="A42" s="1"/>
      <c r="B42" s="47" t="s">
        <v>242</v>
      </c>
      <c r="C42" s="62"/>
      <c r="D42" s="62"/>
      <c r="E42" s="62"/>
      <c r="F42" s="63"/>
      <c r="G42" s="68">
        <v>0</v>
      </c>
      <c r="H42" s="14" t="s">
        <v>3</v>
      </c>
      <c r="I42" s="1"/>
    </row>
    <row r="43" spans="1:9" x14ac:dyDescent="0.45">
      <c r="A43" s="1"/>
      <c r="B43" s="108" t="s">
        <v>101</v>
      </c>
      <c r="C43" s="109"/>
      <c r="D43" s="109"/>
      <c r="E43" s="109"/>
      <c r="F43" s="110"/>
      <c r="G43" s="68">
        <v>0</v>
      </c>
      <c r="H43" s="14" t="s">
        <v>3</v>
      </c>
      <c r="I43" s="1"/>
    </row>
    <row r="44" spans="1:9" x14ac:dyDescent="0.45">
      <c r="A44" s="1"/>
      <c r="B44" s="108" t="s">
        <v>241</v>
      </c>
      <c r="C44" s="109"/>
      <c r="D44" s="109"/>
      <c r="E44" s="109"/>
      <c r="F44" s="110"/>
      <c r="G44" s="24">
        <f>(G41+G43)*'Fane 14. Nøgletal'!C24</f>
        <v>1002220.9075146692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9" t="s">
        <v>181</v>
      </c>
      <c r="C52" s="100"/>
      <c r="D52" s="100"/>
      <c r="E52" s="100"/>
      <c r="F52" s="100"/>
      <c r="G52" s="100"/>
      <c r="H52" s="101"/>
      <c r="I52" s="1"/>
    </row>
    <row r="53" spans="1:9" x14ac:dyDescent="0.45">
      <c r="A53" s="1"/>
      <c r="B53" s="108" t="s">
        <v>182</v>
      </c>
      <c r="C53" s="109"/>
      <c r="D53" s="109"/>
      <c r="E53" s="109"/>
      <c r="F53" s="110"/>
      <c r="G53" s="24">
        <f>(G41+G43-G44)*(1+'Fane 14. Nøgletal'!C14)</f>
        <v>66935568.824941047</v>
      </c>
      <c r="H53" s="14" t="s">
        <v>3</v>
      </c>
      <c r="I53" s="1"/>
    </row>
    <row r="54" spans="1:9" x14ac:dyDescent="0.45">
      <c r="A54" s="1"/>
      <c r="B54" s="108" t="s">
        <v>183</v>
      </c>
      <c r="C54" s="109"/>
      <c r="D54" s="109"/>
      <c r="E54" s="109"/>
      <c r="F54" s="110"/>
      <c r="G54" s="68">
        <v>0</v>
      </c>
      <c r="H54" s="14" t="s">
        <v>3</v>
      </c>
      <c r="I54" s="1"/>
    </row>
    <row r="55" spans="1:9" x14ac:dyDescent="0.45">
      <c r="A55" s="1"/>
      <c r="B55" s="108" t="s">
        <v>184</v>
      </c>
      <c r="C55" s="109"/>
      <c r="D55" s="109"/>
      <c r="E55" s="109"/>
      <c r="F55" s="110"/>
      <c r="G55" s="24">
        <f>(G53+G54)*'Fane 14. Nøgletal'!C24</f>
        <v>990646.41860912752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9" t="s">
        <v>205</v>
      </c>
      <c r="C58" s="100"/>
      <c r="D58" s="100"/>
      <c r="E58" s="100"/>
      <c r="F58" s="100"/>
      <c r="G58" s="100"/>
      <c r="H58" s="101"/>
      <c r="I58" s="1"/>
    </row>
    <row r="59" spans="1:9" x14ac:dyDescent="0.45">
      <c r="A59" s="1"/>
      <c r="B59" s="108" t="s">
        <v>255</v>
      </c>
      <c r="C59" s="109"/>
      <c r="D59" s="109"/>
      <c r="E59" s="109"/>
      <c r="F59" s="110"/>
      <c r="G59" s="24">
        <f>(G53+G54-G55)*(1+'Fane 14. Nøgletal'!C14)</f>
        <v>66162540.650272816</v>
      </c>
      <c r="H59" s="14" t="s">
        <v>3</v>
      </c>
      <c r="I59" s="1"/>
    </row>
    <row r="60" spans="1:9" x14ac:dyDescent="0.45">
      <c r="A60" s="1"/>
      <c r="B60" s="108" t="s">
        <v>256</v>
      </c>
      <c r="C60" s="109"/>
      <c r="D60" s="109"/>
      <c r="E60" s="109"/>
      <c r="F60" s="110"/>
      <c r="G60" s="68">
        <v>0</v>
      </c>
      <c r="H60" s="14" t="s">
        <v>3</v>
      </c>
      <c r="I60" s="1"/>
    </row>
    <row r="61" spans="1:9" x14ac:dyDescent="0.45">
      <c r="A61" s="1"/>
      <c r="B61" s="108" t="s">
        <v>257</v>
      </c>
      <c r="C61" s="109"/>
      <c r="D61" s="109"/>
      <c r="E61" s="109"/>
      <c r="F61" s="110"/>
      <c r="G61" s="24">
        <f>(G59+G60)*'Fane 14. Nøgletal'!C24</f>
        <v>979205.60162403772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oTcXkL8NQvyXjoVqNzs7tTsi/axXy5aBSWsXkh96Rs0xYc/s7Xjnsihxc42pb1wBfceUUsZgSJj7VbsryFe/LQ==" saltValue="vJNwk77HOzHBqsyhU5xZ0A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33203125" style="2" customWidth="1"/>
    <col min="8" max="8" width="3.332031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91" t="s">
        <v>96</v>
      </c>
      <c r="C3" s="91"/>
      <c r="D3" s="91"/>
      <c r="E3" s="91"/>
      <c r="F3" s="91"/>
      <c r="G3" s="91"/>
      <c r="H3" s="91"/>
      <c r="I3" s="1"/>
    </row>
    <row r="4" spans="1:9" ht="15" customHeight="1" x14ac:dyDescent="0.4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9" t="s">
        <v>10</v>
      </c>
      <c r="C8" s="100"/>
      <c r="D8" s="100"/>
      <c r="E8" s="100"/>
      <c r="F8" s="100"/>
      <c r="G8" s="100"/>
      <c r="H8" s="101"/>
      <c r="I8" s="1"/>
    </row>
    <row r="9" spans="1:9" x14ac:dyDescent="0.45">
      <c r="A9" s="1"/>
      <c r="B9" s="108" t="s">
        <v>243</v>
      </c>
      <c r="C9" s="109"/>
      <c r="D9" s="109"/>
      <c r="E9" s="109"/>
      <c r="F9" s="110"/>
      <c r="G9" s="23">
        <v>2.541401514723738E-3</v>
      </c>
      <c r="H9" s="14"/>
      <c r="I9" s="1"/>
    </row>
    <row r="10" spans="1:9" x14ac:dyDescent="0.45">
      <c r="A10" s="1"/>
      <c r="B10" s="108" t="s">
        <v>86</v>
      </c>
      <c r="C10" s="109"/>
      <c r="D10" s="109"/>
      <c r="E10" s="109"/>
      <c r="F10" s="110"/>
      <c r="G10" s="23">
        <v>2.0550733103243315E-3</v>
      </c>
      <c r="H10" s="14"/>
      <c r="I10" s="1"/>
    </row>
    <row r="11" spans="1:9" x14ac:dyDescent="0.45">
      <c r="A11" s="1"/>
      <c r="B11" s="108" t="s">
        <v>87</v>
      </c>
      <c r="C11" s="109"/>
      <c r="D11" s="109"/>
      <c r="E11" s="109"/>
      <c r="F11" s="110"/>
      <c r="G11" s="41">
        <v>0</v>
      </c>
      <c r="H11" s="14"/>
      <c r="I11" s="1"/>
    </row>
    <row r="12" spans="1:9" x14ac:dyDescent="0.45">
      <c r="A12" s="1"/>
      <c r="B12" s="108" t="s">
        <v>206</v>
      </c>
      <c r="C12" s="109"/>
      <c r="D12" s="109"/>
      <c r="E12" s="109"/>
      <c r="F12" s="110"/>
      <c r="G12" s="41">
        <v>6.6895688633904988E-3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9" t="s">
        <v>207</v>
      </c>
      <c r="C14" s="119"/>
      <c r="D14" s="119"/>
      <c r="E14" s="119"/>
      <c r="F14" s="119"/>
      <c r="G14" s="119"/>
      <c r="H14" s="119"/>
      <c r="I14" s="1"/>
    </row>
    <row r="15" spans="1:9" ht="14.25" customHeight="1" x14ac:dyDescent="0.45">
      <c r="A15" s="18"/>
      <c r="B15" s="119"/>
      <c r="C15" s="119"/>
      <c r="D15" s="119"/>
      <c r="E15" s="119"/>
      <c r="F15" s="119"/>
      <c r="G15" s="119"/>
      <c r="H15" s="119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FG4j2QnvFCHm7ISYWnPT2jcG7QG0EhJX5Cw2c5UJpVUO83K2pF7X44zPqJzDuvp/duRLXnduc4/9xNKgvjKWJg==" saltValue="Zw4JjvjOPt9vUcEcg9ZB8g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2021-09-09T22:26:38Z</dcterms:modified>
</cp:coreProperties>
</file>