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endborg Vand AS (V17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4" i="15"/>
  <c r="C23" i="22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<sst xmlns="http://schemas.openxmlformats.org/spreadsheetml/2006/main" count="621" uniqueCount="254">
  <si>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</si>
  <si>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</si>
  <si>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</si>
  <si>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</si>
  <si>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</si>
  <si>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</si>
  <si>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</si>
  <si>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</si>
  <si>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</si>
  <si>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</si>
  <si>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</si>
  <si>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</si>
  <si>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</si>
  <si>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</si>
  <si>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</si>
  <si>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</si>
  <si>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</si>
  <si>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</si>
  <si>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</si>
  <si>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</si>
  <si>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</si>
  <si>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</si>
  <si>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</si>
  <si>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</si>
  <si>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</si>
  <si>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</si>
  <si>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</si>
  <si>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</si>
  <si>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</si>
  <si>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</si>
  <si>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</si>
  <si>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</si>
  <si>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</si>
  <si>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</si>
  <si>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</si>
  <si>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</si>
  <si>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</si>
  <si>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</si>
  <si>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</si>
  <si>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</si>
  <si>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</si>
  <si>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</si>
  <si>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</si>
  <si>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</si>
  <si>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</si>
  <si>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</si>
  <si>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</si>
  <si>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</si>
  <si>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</si>
  <si>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</si>
  <si>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</si>
  <si>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</si>
  <si>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</si>
  <si>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</si>
  <si>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</si>
  <si>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</si>
  <si>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</si>
  <si>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</si>
  <si>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</si>
  <si>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</si>
  <si>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</si>
  <si>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</si>
  <si>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</si>
  <si>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</si>
  <si>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</si>
  <si>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</si>
  <si>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</si>
  <si>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</si>
  <si>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</si>
  <si>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</si>
  <si>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</si>
  <si>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</si>
  <si>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</si>
  <si>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</si>
  <si>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</si>
  <si>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</si>
  <si>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</si>
  <si>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</si>
  <si>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</si>
  <si>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</si>
  <si>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</si>
  <si>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</si>
  <si>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</si>
  <si>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</si>
  <si>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</si>
  <si>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</si>
  <si>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</si>
  <si>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</si>
  <si>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</si>
  <si>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</si>
  <si>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</si>
  <si>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</si>
  <si>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</si>
  <si>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</si>
  <si>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</si>
  <si>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</si>
  <si>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</si>
  <si>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</si>
  <si>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</si>
  <si>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</si>
  <si>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</si>
  <si>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</si>
  <si>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</si>
  <si>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</si>
  <si>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</si>
  <si>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</si>
  <si>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</si>
  <si>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</si>
  <si>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</si>
  <si>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</si>
  <si>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</si>
  <si>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</si>
  <si>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</si>
  <si>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</si>
  <si>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</si>
  <si>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</si>
  <si>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</si>
  <si>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</si>
  <si>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</si>
  <si>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</si>
  <si>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</si>
  <si>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</si>
  <si>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</si>
  <si>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</si>
  <si>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</si>
  <si>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</si>
  <si>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</si>
  <si>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</si>
  <si>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</si>
  <si>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</si>
  <si>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</si>
  <si>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</si>
  <si>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</si>
  <si>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</si>
  <si>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</si>
  <si>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</si>
  <si>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</si>
  <si>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</si>
  <si>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</si>
  <si>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</si>
  <si>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</si>
  <si>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</si>
  <si>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</si>
  <si>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</si>
  <si>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</si>
  <si>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</si>
  <si>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</si>
  <si>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</si>
  <si>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</si>
  <si>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</si>
  <si>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</si>
  <si>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</si>
  <si>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</si>
  <si>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</si>
  <si>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</si>
  <si>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</si>
  <si>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</si>
  <si>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</si>
  <si>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</si>
  <si>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</si>
  <si>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</si>
  <si>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</si>
  <si>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</si>
  <si>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</si>
  <si>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</si>
  <si>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</si>
  <si>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</si>
  <si>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</si>
  <si>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</si>
  <si>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</si>
  <si>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</si>
  <si>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</si>
  <si>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</si>
  <si>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</si>
  <si>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</si>
  <si>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</si>
  <si>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</si>
  <si>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</si>
  <si>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</si>
  <si>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</si>
  <si>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</si>
  <si>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</si>
  <si>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</si>
  <si>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</si>
  <si>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</si>
  <si>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</si>
  <si>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</si>
  <si>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</si>
  <si>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</si>
  <si>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</si>
  <si>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</si>
  <si>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</si>
  <si>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</si>
  <si>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</si>
  <si>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</si>
  <si>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</si>
  <si>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</si>
  <si>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</si>
  <si>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</si>
  <si>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</si>
  <si>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</si>
  <si>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</si>
  <si>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</si>
  <si>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</si>
  <si>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</si>
  <si>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</si>
  <si>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</si>
  <si>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</si>
  <si>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</si>
  <si>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</si>
  <si>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</si>
  <si>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</si>
  <si>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</si>
  <si>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</si>
  <si>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</si>
  <si>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</si>
  <si>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</si>
  <si>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</si>
  <si>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</si>
  <si>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</si>
  <si>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</si>
  <si>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</si>
  <si>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</si>
  <si>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</si>
  <si>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</si>
  <si>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</si>
  <si>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</si>
  <si>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Flytning af forsyningsledning, Svendborg Havn</t>
  </si>
  <si>
    <t>Byggemodninger og nye tilslutninger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</si>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</sst>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qDrIa+cA4+8jOZJAQJzE22clqIzmLaI14gvDBnPMaco0WtoKpfXPZNvqTSntBQHJQhtz3sH6yamuanT/t9LtQ==" saltValue="D/c6WyvyG1XCqF8vzvdDZ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3" t="s">
        <v>230</v>
      </c>
      <c r="C10" s="9">
        <v>12847284</v>
      </c>
      <c r="D10" s="14" t="s">
        <v>3</v>
      </c>
      <c r="E10" s="1"/>
      <c r="F10" s="1"/>
    </row>
    <row r="11" spans="1:6" x14ac:dyDescent="0.25">
      <c r="A11" s="1"/>
      <c r="B11" s="63" t="s">
        <v>231</v>
      </c>
      <c r="C11" s="9">
        <v>76842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152088</v>
      </c>
      <c r="D12" s="14" t="s">
        <v>3</v>
      </c>
      <c r="E12" s="1"/>
      <c r="F12" s="1"/>
    </row>
    <row r="13" spans="1:6" x14ac:dyDescent="0.25">
      <c r="A13" s="1"/>
      <c r="B13" s="51" t="s">
        <v>205</v>
      </c>
      <c r="C13" s="12">
        <f>SUM(C10:C12)</f>
        <v>13076214</v>
      </c>
      <c r="D13" s="13" t="s">
        <v>3</v>
      </c>
      <c r="E13" s="1"/>
      <c r="F13" s="1"/>
    </row>
    <row r="14" spans="1:6" x14ac:dyDescent="0.25">
      <c r="A14" s="1"/>
      <c r="B14" s="51" t="s">
        <v>206</v>
      </c>
      <c r="C14" s="12">
        <f>C13*(1+'Fane 12. Nøgletal'!C14)^2</f>
        <v>13162659.412370462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BmDuFTS2oWoxZKjRREcklkch2cJ2K1GgcC7PQJeI0Ig3JEicx1v38zce9sAjI2wWBhFWfMAsGVHZthP1Hfxcw==" saltValue="tjHf8Sn1WTKaWPOW72qaD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1458981.4079362005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-894103.37521641701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-1034767.967285417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-1034767.967285417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-964435.68760820851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-964435.68760820851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207</v>
      </c>
      <c r="C22" s="61"/>
      <c r="D22" s="61"/>
      <c r="E22" s="61"/>
      <c r="F22" s="62"/>
      <c r="G22" s="1"/>
    </row>
    <row r="23" spans="1:7" x14ac:dyDescent="0.25">
      <c r="A23" s="1"/>
      <c r="B23" s="57" t="s">
        <v>208</v>
      </c>
      <c r="C23" s="58"/>
      <c r="D23" s="59"/>
      <c r="E23" s="9">
        <v>39384473.802166611</v>
      </c>
      <c r="F23" s="14" t="s">
        <v>3</v>
      </c>
      <c r="G23" s="1"/>
    </row>
    <row r="24" spans="1:7" x14ac:dyDescent="0.25">
      <c r="A24" s="1"/>
      <c r="B24" s="57" t="s">
        <v>209</v>
      </c>
      <c r="C24" s="58"/>
      <c r="D24" s="59"/>
      <c r="E24" s="9">
        <v>41529284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4" t="s">
        <v>251</v>
      </c>
      <c r="C26" s="65"/>
      <c r="D26" s="66"/>
      <c r="E26" s="45">
        <f>E23-(E24-E25)</f>
        <v>-2144810.197833389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6" t="s">
        <v>245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-964435.68760820851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3" t="s">
        <v>252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-2144810.197833389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-536202.54945834726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250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cW44vCiXG8NrdY7l7fcFGedmB7cQqVeSp6xhoyMP7VHJUva54Qhpxi6HJWg5dwd8koNB48sYRKF5X2GNuTkww==" saltValue="xnOW48IKKj78axHojlNUPQ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253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T1epW0i4GwHvFG5LbVbCM8FzLPhXkcOVT5L9Kx4y6ZsgugwaQfsKsSuPGrfoOqkCGzEuPcAM9I8Irx8Uhfwww==" saltValue="rAc8m5Mng5H3Pv5DjYLIZ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0</v>
      </c>
      <c r="D11" s="14" t="s">
        <v>3</v>
      </c>
      <c r="E11" s="9">
        <v>5721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62972</v>
      </c>
      <c r="D12" s="14" t="s">
        <v>3</v>
      </c>
      <c r="E12" s="9">
        <v>8606</v>
      </c>
      <c r="F12" s="14" t="s">
        <v>3</v>
      </c>
      <c r="G12" s="1"/>
    </row>
    <row r="13" spans="1:7" x14ac:dyDescent="0.25">
      <c r="A13" s="1"/>
      <c r="B13" s="51" t="s">
        <v>136</v>
      </c>
      <c r="C13" s="12">
        <f>SUM(C10:C12)</f>
        <v>62972</v>
      </c>
      <c r="D13" s="13" t="s">
        <v>3</v>
      </c>
      <c r="E13" s="12">
        <f>SUM(E10:E12)</f>
        <v>14327</v>
      </c>
      <c r="F13" s="13" t="s">
        <v>3</v>
      </c>
      <c r="G13" s="1"/>
    </row>
    <row r="14" spans="1:7" x14ac:dyDescent="0.25">
      <c r="A14" s="1"/>
      <c r="B14" s="51" t="s">
        <v>210</v>
      </c>
      <c r="C14" s="12">
        <f>C13*(1+'Fane 12. Nøgletal'!C14)</f>
        <v>63179.807600000007</v>
      </c>
      <c r="D14" s="13" t="s">
        <v>3</v>
      </c>
      <c r="E14" s="12">
        <f>E13*(1+'Fane 12. Nøgletal'!C14)</f>
        <v>14374.279100000002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NZAmiWXksQzt/fQ8b7F14CP7z2xYhpQ1mohFBwzUWAGpdLAPEHkUzEuw7+eAXsT0J3cU4Yb7ws2USG/+gow0Q==" saltValue="qe1p1cfcGwNSfpmliLR6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WmgG1UU3K1eJq0FBJLCOlitDxCDiEVdRbAAKcM+mdtcAHUqiRXqy8VI/uTPQ+qFecnIqmGeK8uJ3em0sFtlpw==" saltValue="vNAYlqVmtuw6Kw/SfraC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rW+tFWfTBjOikp6jRy/2kGowB3sStEN6hR6JYTuiAqYuIFORQ0DIifMb07C+FlOj2gNQVHcGUDAi7PoLmnUmQ==" saltValue="aMfGpQGJYm2ReR5L4qQDz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USR2V+y+/Fs/c23ulfjd6+qkXcap+U1R2JjYuaSRU4GrhlPOzSMWWKilAcyj/IY2cFsw2NIEeFQZXmjpHBvmw==" saltValue="H+CPmb5rzPJ/yfFGbU/vx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0v6XYTMZHr4MGTt04mc8awgqS7lCO+ygu+3ptLxfGuqW2VvUjNJkMcN2kyk5PCO+gFBhrfyy5s6wyyWLS5pW6A==" saltValue="Ml0lB4MF8/oqtoWpzQj3R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26417075.227713022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35842.053252149832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449699.1344590176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63179.807600000007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14374.279100000002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322544.24626420892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-475520.805369095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-250576.46514622416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-457501.51641575678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25633574.773746155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omk.'!C14</f>
        <v>13162659.412370462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-964435.68760820851</v>
      </c>
      <c r="D30" s="11" t="s">
        <v>3</v>
      </c>
      <c r="E30" s="1"/>
    </row>
    <row r="31" spans="1:5" x14ac:dyDescent="0.25">
      <c r="A31" s="1"/>
      <c r="B31" s="36" t="s">
        <v>225</v>
      </c>
      <c r="C31" s="52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37831798.498508409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tP0khmCdNsZY296OXTSFblKEea7coqbMz7NLAwTQP0gEzqsxvMU7eKi1Lb2KUipz3UHLzasFIAWnjSL1ee3mHQ==" saltValue="RKdtm9EjnoQ4WHrhgSJt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25633574.773746155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84590.796753362316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-456033.24962747568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-246375.3001315826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-240337.05019199481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24775419.970548466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omk.'!C14*(1+'Fane 12. Nøgletal'!C14)</f>
        <v>13206096.188431285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-536202.54945834726</v>
      </c>
      <c r="D24" s="11" t="s">
        <v>3</v>
      </c>
      <c r="E24" s="1"/>
    </row>
    <row r="25" spans="1:5" x14ac:dyDescent="0.25">
      <c r="A25" s="1"/>
      <c r="B25" s="36" t="s">
        <v>225</v>
      </c>
      <c r="C25" s="52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37445313.609521404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8E+DrNgRbTpC/NP+IDMG5kEBwYnBXs2lII26PV/Oz24eHhriLFzuMOKQoXHcBPNsIFm2L5VihqEYzApbuk9jA==" saltValue="LyCyFHtO8aWZxycQPT5C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24775419.970548466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81758.88590280994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-440766.27547190513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-242244.57184957649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-237561.43605325551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23936606.573076542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Nøgletal'!C14)^2</f>
        <v>13249676.30585311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-536202.54945834726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2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187</v>
      </c>
      <c r="C26" s="12">
        <f>SUM(C15,C17,C21,C23,C25)</f>
        <v>36650080.329471305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LVVFABMj2dN1PHtFCBlpzrKCSKVlG0nXIVJLRZTpo08vCGN4b/Gbts3fMf/rYqrz4vOnHjTJSpe1LKMxz8vxg==" saltValue="PewZYY/0Dpq61Is+FhCz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189</v>
      </c>
      <c r="C8" s="7">
        <f>'Fane 2.3. Økonomisk ramme 2024'!C15</f>
        <v>23936606.573076542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78990.801691152592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-425843.39394419995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-238183.09935794651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-234817.87703810626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23116753.00442744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Nøgletal'!C14)^3</f>
        <v>13293400.237662425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-536202.54945834726</v>
      </c>
      <c r="D23" s="11" t="s">
        <v>3</v>
      </c>
      <c r="E23" s="1"/>
    </row>
    <row r="24" spans="1:5" x14ac:dyDescent="0.25">
      <c r="A24" s="1"/>
      <c r="B24" s="36" t="s">
        <v>225</v>
      </c>
      <c r="C24" s="52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190</v>
      </c>
      <c r="C26" s="12">
        <f>SUM(C15,C17,C21,C23,C25)</f>
        <v>35873950.69263152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+1Tqrfb2gRj0ifuZs9Fv6/k8TzBswWRK0Y3GP2hDhla5zJLiFPrFutr708B/kop2RIdjz/ipK3BIhGbd+dJrpg==" saltValue="Nb7YmxVOKcjUNwNPo5CD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224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26787701.69429085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36798.531000000003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465326.55959999998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332935.88677566836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-489805.47194618394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-251330.4008715332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-464551.57113577914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26417075.227713022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12841460.538875639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-964435.68760820851</v>
      </c>
      <c r="F28" s="11" t="s">
        <v>3</v>
      </c>
      <c r="G28" s="1"/>
    </row>
    <row r="29" spans="1:7" x14ac:dyDescent="0.25">
      <c r="A29" s="1"/>
      <c r="B29" s="51" t="s">
        <v>248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249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38294100.078980446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0cUhtTS3c9kNylbF/pZyzVAC3Pzh62GTKk8dnioiO78SFKdWpVxINGMcFtptDMYnAi8loNthIppjgUsWHvWQA==" saltValue="OyGiQOHysUPlwbadABALM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12814979.532729449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256299.59065458897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12718175.177339209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254363.5035467842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12674450.091079516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253489.00182159033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12630875.331666384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252617.50663332769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12529272.570498459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37247.473078200004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251330.4008715332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12465434.956346128</v>
      </c>
      <c r="H35" s="14" t="s">
        <v>3</v>
      </c>
      <c r="I35" s="1"/>
    </row>
    <row r="36" spans="1:9" x14ac:dyDescent="0.25">
      <c r="A36" s="1"/>
      <c r="B36" s="37" t="s">
        <v>193</v>
      </c>
      <c r="C36" s="58"/>
      <c r="D36" s="58"/>
      <c r="E36" s="58"/>
      <c r="F36" s="59"/>
      <c r="G36" s="24">
        <f>SUM('Fane 2.1. Økonomisk ramme 2022'!C10)*(1+'Fane 12. Nøgletal'!C14)</f>
        <v>35960.33202788193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63388.300965080016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250576.46514622416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12318765.006579129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246375.3001315826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12112228.592478825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242244.57184957649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11909154.967897326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238183.09935794651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cx0jHVtGM1/V0XHpw/hAdabQEBDdNIEOT36rmmxlX7sscf7MzPji7xEpcSJtDClRQnzxFOK/AXpfgXVvDoKmLA==" saltValue="1FiWoFi8i1O2DiDj+Atnw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15961109.427687902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145246.0957919599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16016724.796211019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145752.19564552029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16139192.037515054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-993705.55698701786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1072354.0161692698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141095.21232126656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16348442.279681994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18154.652914339924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142747.03997600058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16421780.861310299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471003.54362711997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464551.57113577903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16628657.274374019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451183.14160273242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14421.714221030003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457501.51641575678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16238989.877837487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240337.05019199481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16051448.381976724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237561.43605325551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15866072.772845017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234817.87703810626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LrDaNXsUP+qj8W53EoUZ4oCpJHXlpIEiTP7VuNWlxm8ebUOwuKCXnYSkl0hXZggxkQMdjtgjx11PddNbmrpahw==" saltValue="xPQlOSGVL0eXuV4AFbmxH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1.8399817915349604E-2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1.7731950919181297E-2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dKYqRqcsdFay/5k+6vs9P7V2Wm8+arshNjsrvjVoIBnqVYoXx5oXZ9yKRlwDhVwKRMpXKWPwZ2kys4eyMaREQ==" saltValue="UW15Gz1kiOR2sPWP3Xrjg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2021-09-01T12:48:09Z</dcterms:modified>
</cp:coreProperties>
</file>