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Horsens Vand AS (V097)\ØR2025\"/>
    </mc:Choice>
  </mc:AlternateContent>
  <xr:revisionPtr revIDLastSave="0" documentId="13_ncr:1_{5FF644DE-1B63-483F-9D70-6989A0E64CF0}"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23" i="37"/>
  <c r="E24" i="37" s="1"/>
  <c r="C23" i="37"/>
  <c r="C24"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<sst xmlns="http://schemas.openxmlformats.org/spreadsheetml/2006/main" count="471" uniqueCount="213">
  <si>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</si>
  <si>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</si>
  <si>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</si>
  <si>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</si>
  <si>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</si>
  <si>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</si>
  <si>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</si>
  <si>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</si>
  <si>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</si>
  <si>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</si>
  <si>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</si>
  <si>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</si>
  <si>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</si>
  <si>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</si>
  <si>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</si>
  <si>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</si>
  <si>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</si>
  <si>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</si>
  <si>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</si>
  <si>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</si>
  <si>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</si>
  <si>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</si>
  <si>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</si>
  <si>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</si>
  <si>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</si>
  <si>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</si>
  <si>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</si>
  <si>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</si>
  <si>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</si>
  <si>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</si>
  <si>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</si>
  <si>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</si>
  <si>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</si>
  <si>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</si>
  <si>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</si>
  <si>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</si>
  <si>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</si>
  <si>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</si>
  <si>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</si>
  <si>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</si>
  <si>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</si>
  <si>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</si>
  <si>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</si>
  <si>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</si>
  <si>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</si>
  <si>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</si>
  <si>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</si>
  <si>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</si>
  <si>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</si>
  <si>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</si>
  <si>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</si>
  <si>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</si>
  <si>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</si>
  <si>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</si>
  <si>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</si>
  <si>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</si>
  <si>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</si>
  <si>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</si>
  <si>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</si>
  <si>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</si>
  <si>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</si>
  <si>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</si>
  <si>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</si>
  <si>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</si>
  <si>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</si>
  <si>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</si>
  <si>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</si>
  <si>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</si>
  <si>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</si>
  <si>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</si>
  <si>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</si>
  <si>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</si>
  <si>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</si>
  <si>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</si>
  <si>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</si>
  <si>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</si>
  <si>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</si>
  <si>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</si>
  <si>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</si>
  <si>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</si>
  <si>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</si>
  <si>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</si>
  <si>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</si>
  <si>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</si>
  <si>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</si>
  <si>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</si>
  <si>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</si>
  <si>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</si>
  <si>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</si>
  <si>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</si>
  <si>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</si>
  <si>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</si>
  <si>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</si>
  <si>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</si>
  <si>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</si>
  <si>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</si>
  <si>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</si>
  <si>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</si>
  <si>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</si>
  <si>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</si>
  <si>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</si>
  <si>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</si>
  <si>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</si>
  <si>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</si>
  <si>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</si>
  <si>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</si>
  <si>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</si>
  <si>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</si>
  <si>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</si>
  <si>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</si>
  <si>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</si>
  <si>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</si>
  <si>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</si>
  <si>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</si>
  <si>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</si>
  <si>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</si>
  <si>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</si>
  <si>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</si>
  <si>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</si>
  <si>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</si>
  <si>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</si>
  <si>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</si>
  <si>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</si>
  <si>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</si>
  <si>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</si>
  <si>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</si>
  <si>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</si>
  <si>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</si>
  <si>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</si>
  <si>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</si>
  <si>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</si>
  <si>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</si>
  <si>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</si>
  <si>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</si>
  <si>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</si>
  <si>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</si>
  <si>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</si>
  <si>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</si>
  <si>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</si>
  <si>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</si>
  <si>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</si>
  <si>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</si>
  <si>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</si>
  <si>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</si>
  <si>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</si>
  <si>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</si>
  <si>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</si>
  <si>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</si>
  <si>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</si>
  <si>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</si>
  <si>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</si>
  <si>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</si>
  <si>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</si>
  <si>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</si>
  <si>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</si>
  <si>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</si>
  <si>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</si>
  <si>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</si>
  <si>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</si>
  <si>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</si>
  <si>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</si>
  <si>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</si>
  <si>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</si>
  <si>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</si>
  <si>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</si>
  <si>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</si>
  <si>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</si>
  <si>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</si>
  <si>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</si>
  <si>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</si>
  <si>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</si>
  <si>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</si>
  <si>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</si>
  <si>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</si>
  <si>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</si>
  <si>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</si>
  <si>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</si>
  <si>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</si>
  <si>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</si>
  <si>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</si>
  <si>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</si>
  <si>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</si>
  <si>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</si>
  <si>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</si>
  <si>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</si>
  <si>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</si>
  <si>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</si>
  <si>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</si>
  <si>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</si>
  <si>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</si>
  <si>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</si>
  <si>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</si>
  <si>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</si>
  <si>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</si>
  <si>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</si>
  <si>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</si>
  <si>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</si>
  <si>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</si>
  <si>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</si>
  <si>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</si>
  <si>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</si>
  <si>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Frivillige aftaler om dyrkningspraksis eller andre restriktioner i arealanvendelse</t>
  </si>
  <si>
    <t>Energieffektiviseringer</t>
  </si>
  <si>
    <t>Etablering af bypass-anlæg</t>
  </si>
  <si>
    <t>Fjernaflæste målere - etape 1</t>
  </si>
  <si>
    <t>Forbedret lækagesporing</t>
  </si>
  <si>
    <t>Hydraulisk optimering af ledningsnettet</t>
  </si>
  <si>
    <t>Sektionering af ledningsnet</t>
  </si>
  <si>
    <t>Tryksætning af ledningsnet</t>
  </si>
  <si>
    <t>Flytning af forsyningsledninger</t>
  </si>
  <si>
    <t>Byggemodninger 2023</t>
  </si>
  <si>
    <t>Enkelttilslutninger 2023</t>
  </si>
  <si>
    <t>Periodevise driftsomkostninger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</si>
</sst>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1">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65" fontId="8" fillId="4" borderId="1" xfId="1" applyNumberFormat="1" applyFont="1" applyFill="1" applyBorder="1" applyProtection="1"/>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0" t="s">
        <v>4</v>
      </c>
      <c r="D6" s="80"/>
      <c r="E6" s="80"/>
      <c r="F6" s="80"/>
      <c r="G6" s="1"/>
    </row>
    <row r="7" spans="1:7" ht="15" customHeight="1" x14ac:dyDescent="0.25">
      <c r="A7" s="1"/>
      <c r="B7" s="3"/>
      <c r="C7" s="80"/>
      <c r="D7" s="80"/>
      <c r="E7" s="80"/>
      <c r="F7" s="80"/>
      <c r="G7" s="1"/>
    </row>
    <row r="8" spans="1:7" ht="15.75" x14ac:dyDescent="0.25">
      <c r="A8" s="1"/>
      <c r="B8" s="4"/>
      <c r="C8" s="85" t="s">
        <v>196</v>
      </c>
      <c r="D8" s="85"/>
      <c r="E8" s="85"/>
      <c r="F8" s="85"/>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4" t="s">
        <v>5</v>
      </c>
      <c r="D11" s="84"/>
      <c r="E11" s="84"/>
      <c r="F11" s="84"/>
      <c r="G11" s="1"/>
    </row>
    <row r="12" spans="1:7" x14ac:dyDescent="0.25">
      <c r="A12" s="1"/>
      <c r="B12" s="1"/>
      <c r="C12" s="1"/>
      <c r="D12" s="1"/>
      <c r="E12" s="1"/>
      <c r="F12" s="1"/>
      <c r="G12" s="1"/>
    </row>
    <row r="13" spans="1:7" x14ac:dyDescent="0.25">
      <c r="A13" s="1"/>
      <c r="B13" s="6" t="s">
        <v>6</v>
      </c>
      <c r="C13" s="77" t="s">
        <v>124</v>
      </c>
      <c r="D13" s="78"/>
      <c r="E13" s="78"/>
      <c r="F13" s="79"/>
      <c r="G13" s="1"/>
    </row>
    <row r="14" spans="1:7" x14ac:dyDescent="0.25">
      <c r="A14" s="1"/>
      <c r="B14" s="6" t="s">
        <v>14</v>
      </c>
      <c r="C14" s="77" t="s">
        <v>159</v>
      </c>
      <c r="D14" s="78"/>
      <c r="E14" s="78"/>
      <c r="F14" s="79"/>
      <c r="G14" s="1"/>
    </row>
    <row r="15" spans="1:7" x14ac:dyDescent="0.25">
      <c r="A15" s="1"/>
      <c r="B15" s="6" t="s">
        <v>29</v>
      </c>
      <c r="C15" s="77" t="s">
        <v>107</v>
      </c>
      <c r="D15" s="78"/>
      <c r="E15" s="78"/>
      <c r="F15" s="79"/>
      <c r="G15" s="1"/>
    </row>
    <row r="16" spans="1:7" x14ac:dyDescent="0.25">
      <c r="A16" s="1"/>
      <c r="B16" s="6" t="s">
        <v>30</v>
      </c>
      <c r="C16" s="77" t="s">
        <v>125</v>
      </c>
      <c r="D16" s="78"/>
      <c r="E16" s="78"/>
      <c r="F16" s="79"/>
      <c r="G16" s="1"/>
    </row>
    <row r="17" spans="1:7" x14ac:dyDescent="0.25">
      <c r="A17" s="1"/>
      <c r="B17" s="6" t="s">
        <v>57</v>
      </c>
      <c r="C17" s="77" t="s">
        <v>126</v>
      </c>
      <c r="D17" s="78"/>
      <c r="E17" s="78"/>
      <c r="F17" s="79"/>
      <c r="G17" s="1"/>
    </row>
    <row r="18" spans="1:7" x14ac:dyDescent="0.25">
      <c r="A18" s="1"/>
      <c r="B18" s="6" t="s">
        <v>49</v>
      </c>
      <c r="C18" s="86" t="s">
        <v>42</v>
      </c>
      <c r="D18" s="87"/>
      <c r="E18" s="87"/>
      <c r="F18" s="88"/>
      <c r="G18" s="1"/>
    </row>
    <row r="19" spans="1:7" x14ac:dyDescent="0.25">
      <c r="A19" s="1"/>
      <c r="B19" s="6" t="s">
        <v>50</v>
      </c>
      <c r="C19" s="86" t="s">
        <v>43</v>
      </c>
      <c r="D19" s="87"/>
      <c r="E19" s="87"/>
      <c r="F19" s="88"/>
      <c r="G19" s="1"/>
    </row>
    <row r="20" spans="1:7" x14ac:dyDescent="0.25">
      <c r="A20" s="1"/>
      <c r="B20" s="6" t="s">
        <v>7</v>
      </c>
      <c r="C20" s="86" t="s">
        <v>9</v>
      </c>
      <c r="D20" s="87"/>
      <c r="E20" s="87"/>
      <c r="F20" s="88"/>
      <c r="G20" s="1"/>
    </row>
    <row r="21" spans="1:7" x14ac:dyDescent="0.25">
      <c r="A21" s="1"/>
      <c r="B21" s="6" t="s">
        <v>51</v>
      </c>
      <c r="C21" s="92" t="s">
        <v>11</v>
      </c>
      <c r="D21" s="93"/>
      <c r="E21" s="93"/>
      <c r="F21" s="94"/>
      <c r="G21" s="1"/>
    </row>
    <row r="22" spans="1:7" x14ac:dyDescent="0.25">
      <c r="A22" s="1"/>
      <c r="B22" s="6" t="s">
        <v>37</v>
      </c>
      <c r="C22" s="81" t="s">
        <v>127</v>
      </c>
      <c r="D22" s="82"/>
      <c r="E22" s="82"/>
      <c r="F22" s="83"/>
      <c r="G22" s="1"/>
    </row>
    <row r="23" spans="1:7" x14ac:dyDescent="0.25">
      <c r="A23" s="1"/>
      <c r="B23" s="6" t="s">
        <v>8</v>
      </c>
      <c r="C23" s="81" t="s">
        <v>89</v>
      </c>
      <c r="D23" s="82"/>
      <c r="E23" s="82"/>
      <c r="F23" s="83"/>
      <c r="G23" s="1"/>
    </row>
    <row r="24" spans="1:7" x14ac:dyDescent="0.25">
      <c r="A24" s="1"/>
      <c r="B24" s="6" t="s">
        <v>85</v>
      </c>
      <c r="C24" s="81" t="s">
        <v>78</v>
      </c>
      <c r="D24" s="82"/>
      <c r="E24" s="82"/>
      <c r="F24" s="83"/>
      <c r="G24" s="1"/>
    </row>
    <row r="25" spans="1:7" x14ac:dyDescent="0.25">
      <c r="A25" s="1"/>
      <c r="B25" s="6" t="s">
        <v>86</v>
      </c>
      <c r="C25" s="81" t="s">
        <v>38</v>
      </c>
      <c r="D25" s="82"/>
      <c r="E25" s="82"/>
      <c r="F25" s="83"/>
      <c r="G25" s="1"/>
    </row>
    <row r="26" spans="1:7" x14ac:dyDescent="0.25">
      <c r="A26" s="1"/>
      <c r="B26" s="6" t="s">
        <v>87</v>
      </c>
      <c r="C26" s="81" t="s">
        <v>39</v>
      </c>
      <c r="D26" s="82"/>
      <c r="E26" s="82"/>
      <c r="F26" s="83"/>
      <c r="G26" s="1"/>
    </row>
    <row r="27" spans="1:7" x14ac:dyDescent="0.25">
      <c r="A27" s="1"/>
      <c r="B27" s="6" t="s">
        <v>52</v>
      </c>
      <c r="C27" s="81" t="s">
        <v>58</v>
      </c>
      <c r="D27" s="82"/>
      <c r="E27" s="82"/>
      <c r="F27" s="83"/>
      <c r="G27" s="1"/>
    </row>
    <row r="28" spans="1:7" x14ac:dyDescent="0.25">
      <c r="A28" s="1"/>
      <c r="B28" s="6" t="s">
        <v>46</v>
      </c>
      <c r="C28" s="81" t="s">
        <v>31</v>
      </c>
      <c r="D28" s="82"/>
      <c r="E28" s="82"/>
      <c r="F28" s="83"/>
      <c r="G28" s="1"/>
    </row>
    <row r="29" spans="1:7" x14ac:dyDescent="0.25">
      <c r="A29" s="1"/>
      <c r="B29" s="6" t="s">
        <v>88</v>
      </c>
      <c r="C29" s="89" t="s">
        <v>47</v>
      </c>
      <c r="D29" s="90"/>
      <c r="E29" s="90"/>
      <c r="F29" s="9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oUWVv9X0Gl91mfeI14dPkPgZ1p6iPZ/6reKKR1l9QYQJ5y+Od+TUVhen3I7SWlCgK0IKhvKMm7IdTuIbebFlyw==" saltValue="WdWNhk6ZipQefAlyLtIssw=="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55</v>
      </c>
      <c r="C3" s="95"/>
      <c r="D3" s="95"/>
      <c r="E3" s="1"/>
    </row>
    <row r="4" spans="1:5" ht="15" customHeight="1" x14ac:dyDescent="0.25">
      <c r="A4" s="1"/>
      <c r="B4" s="95"/>
      <c r="C4" s="95"/>
      <c r="D4" s="9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9" t="s">
        <v>142</v>
      </c>
      <c r="C8" s="100"/>
      <c r="D8" s="101"/>
      <c r="E8" s="1"/>
    </row>
    <row r="9" spans="1:5" ht="15" customHeight="1" x14ac:dyDescent="0.25">
      <c r="A9" s="1"/>
      <c r="B9" s="51" t="s">
        <v>27</v>
      </c>
      <c r="C9" s="45" t="s">
        <v>145</v>
      </c>
      <c r="D9" s="11"/>
      <c r="E9" s="1"/>
    </row>
    <row r="10" spans="1:5" ht="15" customHeight="1" x14ac:dyDescent="0.25">
      <c r="A10" s="1"/>
      <c r="B10" s="65" t="s">
        <v>197</v>
      </c>
      <c r="C10" s="66">
        <v>27744229</v>
      </c>
      <c r="D10" s="14" t="s">
        <v>3</v>
      </c>
      <c r="E10" s="1"/>
    </row>
    <row r="11" spans="1:5" x14ac:dyDescent="0.25">
      <c r="A11" s="1"/>
      <c r="B11" s="65" t="s">
        <v>198</v>
      </c>
      <c r="C11" s="66">
        <v>110827</v>
      </c>
      <c r="D11" s="14" t="s">
        <v>3</v>
      </c>
      <c r="E11" s="1"/>
    </row>
    <row r="12" spans="1:5" x14ac:dyDescent="0.25">
      <c r="A12" s="1"/>
      <c r="B12" s="65" t="s">
        <v>199</v>
      </c>
      <c r="C12" s="66">
        <v>171560</v>
      </c>
      <c r="D12" s="14" t="s">
        <v>3</v>
      </c>
      <c r="E12" s="1"/>
    </row>
    <row r="13" spans="1:5" x14ac:dyDescent="0.25">
      <c r="A13" s="1"/>
      <c r="B13" s="65" t="s">
        <v>200</v>
      </c>
      <c r="C13" s="66">
        <v>485244</v>
      </c>
      <c r="D13" s="14" t="s">
        <v>3</v>
      </c>
      <c r="E13" s="1"/>
    </row>
    <row r="14" spans="1:5" ht="25.5" x14ac:dyDescent="0.25">
      <c r="A14" s="1"/>
      <c r="B14" s="65" t="s">
        <v>201</v>
      </c>
      <c r="C14" s="66">
        <v>2684080</v>
      </c>
      <c r="D14" s="14" t="s">
        <v>3</v>
      </c>
      <c r="E14" s="1"/>
    </row>
    <row r="15" spans="1:5" x14ac:dyDescent="0.25">
      <c r="A15" s="1"/>
      <c r="B15" s="65"/>
      <c r="C15" s="66"/>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2" t="s">
        <v>143</v>
      </c>
      <c r="C19" s="12">
        <f>SUM(C10:C18)</f>
        <v>31195940</v>
      </c>
      <c r="D19" s="13" t="s">
        <v>3</v>
      </c>
      <c r="E19" s="1"/>
    </row>
    <row r="20" spans="1:5" x14ac:dyDescent="0.25">
      <c r="A20" s="1"/>
      <c r="B20" s="52" t="s">
        <v>144</v>
      </c>
      <c r="C20" s="12">
        <f>C19*(1+'Fane 13. Nøgletal'!C11)^2</f>
        <v>35469649.325498603</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S/13Dd/6GBnxLW7H6QfsoNvevxIY+UY9ZdelDoN8YQP2BLf9YNCT2J3aiSPKa9wrcjgQrRWoSoCtY0Pdze3VXg==" saltValue="ZZjTlQIllL5kpVbtQ57M8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7" t="s">
        <v>172</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1"/>
      <c r="D7" s="1"/>
      <c r="E7" s="1"/>
    </row>
    <row r="8" spans="1:5" x14ac:dyDescent="0.25">
      <c r="A8" s="1"/>
      <c r="B8" s="99" t="s">
        <v>175</v>
      </c>
      <c r="C8" s="100"/>
      <c r="D8" s="101"/>
      <c r="E8" s="1"/>
    </row>
    <row r="9" spans="1:5" x14ac:dyDescent="0.25">
      <c r="A9" s="1"/>
      <c r="B9" s="56" t="s">
        <v>176</v>
      </c>
      <c r="C9" s="9">
        <v>2422198.887193419</v>
      </c>
      <c r="D9" s="39" t="s">
        <v>3</v>
      </c>
      <c r="E9" s="1"/>
    </row>
    <row r="10" spans="1:5" x14ac:dyDescent="0.25">
      <c r="A10" s="1"/>
      <c r="B10" s="56" t="s">
        <v>174</v>
      </c>
      <c r="C10" s="9">
        <v>-6143782.4070812315</v>
      </c>
      <c r="D10" s="14" t="s">
        <v>3</v>
      </c>
      <c r="E10" s="1"/>
    </row>
    <row r="11" spans="1:5" x14ac:dyDescent="0.25">
      <c r="A11" s="1"/>
      <c r="B11" s="52"/>
      <c r="C11" s="53"/>
      <c r="D11" s="19"/>
      <c r="E11" s="1"/>
    </row>
    <row r="12" spans="1:5" ht="53.85" customHeight="1" x14ac:dyDescent="0.25">
      <c r="A12" s="1"/>
      <c r="B12" s="108" t="s">
        <v>173</v>
      </c>
      <c r="C12" s="109"/>
      <c r="D12" s="110"/>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-6143782.4070812315</v>
      </c>
      <c r="D15" s="14" t="s">
        <v>3</v>
      </c>
      <c r="E15" s="1"/>
    </row>
    <row r="16" spans="1:5" x14ac:dyDescent="0.25">
      <c r="A16" s="1"/>
      <c r="B16" s="56" t="s">
        <v>185</v>
      </c>
      <c r="C16" s="9">
        <f>IF(SUM(C9)&gt;0,SUM(C9),0)</f>
        <v>2422198.887193419</v>
      </c>
      <c r="D16" s="14" t="s">
        <v>3</v>
      </c>
      <c r="E16" s="1"/>
    </row>
    <row r="17" spans="1:5" ht="26.25" x14ac:dyDescent="0.25">
      <c r="A17" s="1"/>
      <c r="B17" s="72" t="s">
        <v>179</v>
      </c>
      <c r="C17" s="62">
        <f>IF(SUM(C15:C16)&gt;0,0,SUM(C15:C16))</f>
        <v>-3721583.5198878124</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65583777.644478977</v>
      </c>
      <c r="D21" s="14" t="s">
        <v>3</v>
      </c>
      <c r="E21" s="1"/>
    </row>
    <row r="22" spans="1:5" x14ac:dyDescent="0.25">
      <c r="A22" s="1"/>
      <c r="B22" s="56" t="s">
        <v>182</v>
      </c>
      <c r="C22" s="9">
        <v>70393098</v>
      </c>
      <c r="D22" s="14" t="s">
        <v>3</v>
      </c>
      <c r="E22" s="1"/>
    </row>
    <row r="23" spans="1:5" x14ac:dyDescent="0.25">
      <c r="A23" s="1"/>
      <c r="B23" s="56" t="s">
        <v>28</v>
      </c>
      <c r="C23" s="9">
        <v>0</v>
      </c>
      <c r="D23" s="14" t="s">
        <v>3</v>
      </c>
      <c r="E23" s="1"/>
    </row>
    <row r="24" spans="1:5" x14ac:dyDescent="0.25">
      <c r="A24" s="1"/>
      <c r="B24" s="74" t="s">
        <v>183</v>
      </c>
      <c r="C24" s="46">
        <f>C21-C22-C23</f>
        <v>-4809320.3555210233</v>
      </c>
      <c r="D24" s="17" t="s">
        <v>3</v>
      </c>
      <c r="E24" s="1"/>
    </row>
    <row r="25" spans="1:5" x14ac:dyDescent="0.25">
      <c r="A25" s="1"/>
      <c r="B25" s="52"/>
      <c r="C25" s="53"/>
      <c r="D25" s="19"/>
      <c r="E25" s="1"/>
    </row>
    <row r="26" spans="1:5" x14ac:dyDescent="0.25">
      <c r="A26" s="1"/>
      <c r="B26" s="1"/>
      <c r="C26" s="1"/>
      <c r="D26" s="1"/>
      <c r="E26" s="1"/>
    </row>
    <row r="27" spans="1:5" x14ac:dyDescent="0.25">
      <c r="A27" s="1"/>
      <c r="B27" s="99" t="s">
        <v>184</v>
      </c>
      <c r="C27" s="100"/>
      <c r="D27" s="101"/>
      <c r="E27" s="1"/>
    </row>
    <row r="28" spans="1:5" x14ac:dyDescent="0.25">
      <c r="A28" s="1"/>
      <c r="B28" s="57" t="s">
        <v>65</v>
      </c>
      <c r="C28" s="9">
        <f>IF(C17&lt;0,IF(C24&lt;0,SUM(C17,C24),IF(C9&gt;0,SUM(C9:C10),C17)),IF(AND(C24&lt;0,SUM(C24,C10)&lt;0),IF(C10&lt;0,C24,IF(SUM(C9:C10)&gt;0,SUM(C24,C10),IF(AND(C24&lt;0,C17=0,C10&gt;0),IF(SUM(C9:C10)&gt;0,C24+C10,C24)))),IF(AND(SUM(C9:C10)&lt;0,C17=0,C24&lt;0),C24,0)))</f>
        <v>-8530903.8754088357</v>
      </c>
      <c r="D28" s="14" t="s">
        <v>3</v>
      </c>
      <c r="E28" s="1"/>
    </row>
    <row r="29" spans="1:5" x14ac:dyDescent="0.25">
      <c r="A29" s="1"/>
      <c r="B29" s="57" t="s">
        <v>48</v>
      </c>
      <c r="C29" s="9">
        <v>2</v>
      </c>
      <c r="D29" s="14" t="s">
        <v>18</v>
      </c>
      <c r="E29" s="1"/>
    </row>
    <row r="30" spans="1:5" x14ac:dyDescent="0.25">
      <c r="A30" s="1"/>
      <c r="B30" s="58" t="s">
        <v>64</v>
      </c>
      <c r="C30" s="10">
        <f>C28/C29</f>
        <v>-4265451.9377044179</v>
      </c>
      <c r="D30" s="17" t="s">
        <v>3</v>
      </c>
      <c r="E30" s="1"/>
    </row>
    <row r="31" spans="1:5" x14ac:dyDescent="0.25">
      <c r="A31" s="1"/>
      <c r="B31" s="111"/>
      <c r="C31" s="112"/>
      <c r="D31" s="113"/>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Wkzo7ZxijlIoLuCbE0cI4bEEt021Mx5Dd/lDYqeUGM+NBvHsvwMDg0mXslCCY47dKNg427UUGo1BwZlnA4qMVg==" saltValue="20xD0F+qd1cL/inCx/1orQ=="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7" t="s">
        <v>96</v>
      </c>
      <c r="C3" s="97"/>
      <c r="D3" s="97"/>
      <c r="E3" s="1"/>
    </row>
    <row r="4" spans="1:5" ht="15" customHeight="1" x14ac:dyDescent="0.25">
      <c r="A4" s="1"/>
      <c r="B4" s="97"/>
      <c r="C4" s="97"/>
      <c r="D4" s="97"/>
      <c r="E4" s="1"/>
    </row>
    <row r="5" spans="1:5" x14ac:dyDescent="0.25">
      <c r="A5" s="1"/>
      <c r="B5" s="97"/>
      <c r="C5" s="97"/>
      <c r="D5" s="97"/>
      <c r="E5" s="1"/>
    </row>
    <row r="6" spans="1:5" x14ac:dyDescent="0.25">
      <c r="A6" s="1"/>
      <c r="B6" s="1"/>
      <c r="C6" s="1"/>
      <c r="D6" s="1"/>
      <c r="E6" s="1"/>
    </row>
    <row r="7" spans="1:5" x14ac:dyDescent="0.25">
      <c r="A7" s="1"/>
      <c r="B7" s="1"/>
      <c r="C7" s="1"/>
      <c r="D7" s="1"/>
      <c r="E7" s="1"/>
    </row>
    <row r="8" spans="1:5" x14ac:dyDescent="0.25">
      <c r="A8" s="1"/>
      <c r="B8" s="99" t="s">
        <v>97</v>
      </c>
      <c r="C8" s="100"/>
      <c r="D8" s="101"/>
      <c r="E8" s="1"/>
    </row>
    <row r="9" spans="1:5" ht="15" customHeight="1" x14ac:dyDescent="0.25">
      <c r="A9" s="1"/>
      <c r="B9" s="114" t="s">
        <v>123</v>
      </c>
      <c r="C9" s="115"/>
      <c r="D9" s="116"/>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3OLmLIHqjM4bNuc/1CXCSBAO4BJupei25eSaTBBnDX5t/H/kP7JWyNEjSrSc6fFMae48juFc5WB/VACdvC5CfA==" saltValue="tA6CBuO+FwHAiWIwup6PQ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5" t="s">
        <v>90</v>
      </c>
      <c r="C3" s="95"/>
      <c r="D3" s="95"/>
      <c r="E3" s="95"/>
      <c r="F3" s="95"/>
      <c r="G3" s="95"/>
      <c r="H3" s="95"/>
      <c r="I3" s="95"/>
      <c r="J3" s="95"/>
      <c r="K3" s="95"/>
      <c r="L3" s="1"/>
    </row>
    <row r="4" spans="1:12" ht="15" customHeight="1" x14ac:dyDescent="0.25">
      <c r="A4" s="1"/>
      <c r="B4" s="95"/>
      <c r="C4" s="95"/>
      <c r="D4" s="95"/>
      <c r="E4" s="95"/>
      <c r="F4" s="95"/>
      <c r="G4" s="95"/>
      <c r="H4" s="95"/>
      <c r="I4" s="95"/>
      <c r="J4" s="95"/>
      <c r="K4" s="9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9" t="s">
        <v>74</v>
      </c>
      <c r="C8" s="100"/>
      <c r="D8" s="100"/>
      <c r="E8" s="100"/>
      <c r="F8" s="100"/>
      <c r="G8" s="100"/>
      <c r="H8" s="100"/>
      <c r="I8" s="100"/>
      <c r="J8" s="100"/>
      <c r="K8" s="101"/>
      <c r="L8" s="1"/>
    </row>
    <row r="9" spans="1:12" ht="39.75" customHeight="1" x14ac:dyDescent="0.25">
      <c r="A9" s="1"/>
      <c r="B9" s="18" t="s">
        <v>0</v>
      </c>
      <c r="C9" s="18" t="s">
        <v>1</v>
      </c>
      <c r="D9" s="117" t="s">
        <v>83</v>
      </c>
      <c r="E9" s="118"/>
      <c r="F9" s="117" t="s">
        <v>2</v>
      </c>
      <c r="G9" s="118"/>
      <c r="H9" s="117" t="s">
        <v>84</v>
      </c>
      <c r="I9" s="118"/>
      <c r="J9" s="117" t="s">
        <v>25</v>
      </c>
      <c r="K9" s="118"/>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Abhzt0+yi8DBw061sanaT5fJ66w5vBlSHsp2ijr3e8Ck7fnJGyW+vibVOPTQIluVLPSM9IBd+IyoBgAh6njEdw==" saltValue="pEcTb5HQAyZGWOEAgBssy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63"/>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91</v>
      </c>
      <c r="C3" s="95"/>
      <c r="D3" s="95"/>
      <c r="E3" s="95"/>
      <c r="F3" s="95"/>
      <c r="G3" s="1"/>
    </row>
    <row r="4" spans="1:7" ht="15" customHeight="1" x14ac:dyDescent="0.25">
      <c r="A4" s="1"/>
      <c r="B4" s="95"/>
      <c r="C4" s="95"/>
      <c r="D4" s="95"/>
      <c r="E4" s="95"/>
      <c r="F4" s="9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202</v>
      </c>
      <c r="C11" s="21"/>
      <c r="D11" s="14" t="s">
        <v>3</v>
      </c>
      <c r="E11" s="9"/>
      <c r="F11" s="14" t="s">
        <v>3</v>
      </c>
      <c r="G11" s="1"/>
    </row>
    <row r="12" spans="1:7" x14ac:dyDescent="0.25">
      <c r="A12" s="1"/>
      <c r="B12" s="26" t="s">
        <v>203</v>
      </c>
      <c r="C12" s="21">
        <v>0</v>
      </c>
      <c r="D12" s="14" t="s">
        <v>3</v>
      </c>
      <c r="E12" s="9">
        <v>52192</v>
      </c>
      <c r="F12" s="14" t="s">
        <v>3</v>
      </c>
      <c r="G12" s="1"/>
    </row>
    <row r="13" spans="1:7" x14ac:dyDescent="0.25">
      <c r="A13" s="1"/>
      <c r="B13" s="26" t="s">
        <v>204</v>
      </c>
      <c r="C13" s="21">
        <v>0</v>
      </c>
      <c r="D13" s="14" t="s">
        <v>3</v>
      </c>
      <c r="E13" s="9">
        <v>374621</v>
      </c>
      <c r="F13" s="14" t="s">
        <v>3</v>
      </c>
      <c r="G13" s="1"/>
    </row>
    <row r="14" spans="1:7" x14ac:dyDescent="0.25">
      <c r="A14" s="1"/>
      <c r="B14" s="26" t="s">
        <v>205</v>
      </c>
      <c r="C14" s="21">
        <v>0</v>
      </c>
      <c r="D14" s="14" t="s">
        <v>3</v>
      </c>
      <c r="E14" s="9">
        <v>178932</v>
      </c>
      <c r="F14" s="14" t="s">
        <v>3</v>
      </c>
      <c r="G14" s="1"/>
    </row>
    <row r="15" spans="1:7" x14ac:dyDescent="0.25">
      <c r="A15" s="1"/>
      <c r="B15" s="26" t="s">
        <v>206</v>
      </c>
      <c r="C15" s="21">
        <v>0</v>
      </c>
      <c r="D15" s="14" t="s">
        <v>3</v>
      </c>
      <c r="E15" s="9">
        <v>350871</v>
      </c>
      <c r="F15" s="14" t="s">
        <v>3</v>
      </c>
      <c r="G15" s="1"/>
    </row>
    <row r="16" spans="1:7" x14ac:dyDescent="0.25">
      <c r="A16" s="1"/>
      <c r="B16" s="26" t="s">
        <v>207</v>
      </c>
      <c r="C16" s="21">
        <v>0</v>
      </c>
      <c r="D16" s="14" t="s">
        <v>3</v>
      </c>
      <c r="E16" s="9">
        <v>8686</v>
      </c>
      <c r="F16" s="14" t="s">
        <v>3</v>
      </c>
      <c r="G16" s="1"/>
    </row>
    <row r="17" spans="1:7" x14ac:dyDescent="0.25">
      <c r="A17" s="1"/>
      <c r="B17" s="26" t="s">
        <v>208</v>
      </c>
      <c r="C17" s="21">
        <v>0</v>
      </c>
      <c r="D17" s="14" t="s">
        <v>3</v>
      </c>
      <c r="E17" s="9">
        <v>12598</v>
      </c>
      <c r="F17" s="14" t="s">
        <v>3</v>
      </c>
      <c r="G17" s="1"/>
    </row>
    <row r="18" spans="1:7" x14ac:dyDescent="0.25">
      <c r="A18" s="1"/>
      <c r="B18" s="26" t="s">
        <v>209</v>
      </c>
      <c r="C18" s="21">
        <v>0</v>
      </c>
      <c r="D18" s="14" t="s">
        <v>3</v>
      </c>
      <c r="E18" s="9">
        <v>44033</v>
      </c>
      <c r="F18" s="14" t="s">
        <v>3</v>
      </c>
      <c r="G18" s="1"/>
    </row>
    <row r="19" spans="1:7" x14ac:dyDescent="0.25">
      <c r="A19" s="1"/>
      <c r="B19" s="26" t="s">
        <v>210</v>
      </c>
      <c r="C19" s="21">
        <v>180034</v>
      </c>
      <c r="D19" s="14" t="s">
        <v>3</v>
      </c>
      <c r="E19" s="9">
        <v>55655</v>
      </c>
      <c r="F19" s="14" t="s">
        <v>3</v>
      </c>
      <c r="G19" s="1"/>
    </row>
    <row r="20" spans="1:7" x14ac:dyDescent="0.25">
      <c r="A20" s="1"/>
      <c r="B20" s="26" t="s">
        <v>211</v>
      </c>
      <c r="C20" s="21">
        <v>16112</v>
      </c>
      <c r="D20" s="14" t="s">
        <v>3</v>
      </c>
      <c r="E20" s="9">
        <v>10148</v>
      </c>
      <c r="F20" s="14" t="s">
        <v>3</v>
      </c>
      <c r="G20" s="1"/>
    </row>
    <row r="21" spans="1:7" x14ac:dyDescent="0.25">
      <c r="A21" s="1"/>
      <c r="B21" s="26" t="s">
        <v>212</v>
      </c>
      <c r="C21" s="21">
        <v>19888</v>
      </c>
      <c r="D21" s="14" t="s">
        <v>3</v>
      </c>
      <c r="E21" s="9">
        <v>0</v>
      </c>
      <c r="F21" s="14" t="s">
        <v>3</v>
      </c>
      <c r="G21" s="1"/>
    </row>
    <row r="22" spans="1:7" x14ac:dyDescent="0.25">
      <c r="A22" s="1"/>
      <c r="B22" s="26"/>
      <c r="C22" s="21"/>
      <c r="D22" s="14" t="s">
        <v>3</v>
      </c>
      <c r="E22" s="9"/>
      <c r="F22" s="14" t="s">
        <v>3</v>
      </c>
      <c r="G22" s="1"/>
    </row>
    <row r="23" spans="1:7" x14ac:dyDescent="0.25">
      <c r="A23" s="1"/>
      <c r="B23" s="52" t="s">
        <v>112</v>
      </c>
      <c r="C23" s="12">
        <f>SUM(C10:C22)</f>
        <v>216034</v>
      </c>
      <c r="D23" s="13" t="s">
        <v>3</v>
      </c>
      <c r="E23" s="12">
        <f>SUM(E10:E22)</f>
        <v>1087736</v>
      </c>
      <c r="F23" s="13" t="s">
        <v>3</v>
      </c>
      <c r="G23" s="1"/>
    </row>
    <row r="24" spans="1:7" x14ac:dyDescent="0.25">
      <c r="A24" s="1"/>
      <c r="B24" s="52" t="s">
        <v>147</v>
      </c>
      <c r="C24" s="12">
        <f>C23*(1+'Fane 13. Nøgletal'!C11)</f>
        <v>230357.05420000001</v>
      </c>
      <c r="D24" s="13" t="s">
        <v>3</v>
      </c>
      <c r="E24" s="12">
        <f>E23*(1+'Fane 13. Nøgletal'!C11)</f>
        <v>1159852.8968</v>
      </c>
      <c r="F24" s="13" t="s">
        <v>3</v>
      </c>
      <c r="G24" s="1"/>
    </row>
    <row r="25" spans="1:7" x14ac:dyDescent="0.25">
      <c r="A25" s="1"/>
      <c r="B25" s="1"/>
      <c r="C25" s="1" t="s">
        <v>82</v>
      </c>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hidden="1" x14ac:dyDescent="0.25">
      <c r="A57" s="40"/>
      <c r="B57" s="40"/>
      <c r="C57" s="40"/>
      <c r="D57" s="40"/>
      <c r="E57" s="40"/>
      <c r="F57" s="40"/>
      <c r="G57" s="40"/>
    </row>
    <row r="58" spans="1:7" hidden="1" x14ac:dyDescent="0.25">
      <c r="A58" s="40"/>
      <c r="B58" s="40"/>
      <c r="C58" s="40"/>
      <c r="D58" s="40"/>
      <c r="E58" s="40"/>
      <c r="F58" s="40"/>
      <c r="G58" s="40"/>
    </row>
    <row r="59" spans="1:7" hidden="1" x14ac:dyDescent="0.25">
      <c r="A59" s="40"/>
      <c r="B59" s="40"/>
      <c r="C59" s="40"/>
      <c r="D59" s="40"/>
      <c r="E59" s="40"/>
      <c r="F59" s="40"/>
      <c r="G59" s="40"/>
    </row>
    <row r="60" spans="1:7" hidden="1" x14ac:dyDescent="0.25">
      <c r="A60" s="40"/>
      <c r="B60" s="40"/>
      <c r="C60" s="40"/>
      <c r="D60" s="40"/>
      <c r="E60" s="40"/>
      <c r="F60" s="40"/>
      <c r="G60" s="40"/>
    </row>
    <row r="61" spans="1:7" hidden="1" x14ac:dyDescent="0.25">
      <c r="A61" s="40"/>
      <c r="B61" s="40"/>
      <c r="C61" s="40"/>
      <c r="D61" s="40"/>
      <c r="E61" s="40"/>
      <c r="F61" s="40"/>
      <c r="G61" s="40"/>
    </row>
    <row r="62" spans="1:7" hidden="1" x14ac:dyDescent="0.25">
      <c r="A62" s="40"/>
      <c r="B62" s="40"/>
      <c r="C62" s="40"/>
      <c r="D62" s="40"/>
      <c r="E62" s="40"/>
      <c r="F62" s="40"/>
      <c r="G62" s="40"/>
    </row>
    <row r="63" spans="1:7" hidden="1" x14ac:dyDescent="0.25">
      <c r="A63" s="40"/>
      <c r="B63" s="40"/>
      <c r="C63" s="40"/>
      <c r="D63" s="40"/>
      <c r="E63" s="40"/>
      <c r="F63" s="40"/>
      <c r="G63" s="40"/>
    </row>
  </sheetData>
  <sheetProtection algorithmName="SHA-512" hashValue="urW1Le2MVz6S4crwH3xCbwpoI0Nym9ueiU276/Tp/+QxvPey1uRsFnzZSgx7D4bkMKg//S5bPE3jQPE27BYFOg==" saltValue="e+IHMAu8bss69Zdgzzdct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92</v>
      </c>
      <c r="C3" s="95"/>
      <c r="D3" s="95"/>
      <c r="E3" s="95"/>
      <c r="F3" s="95"/>
      <c r="G3" s="1"/>
    </row>
    <row r="4" spans="1:7" ht="15" customHeight="1" x14ac:dyDescent="0.25">
      <c r="A4" s="1"/>
      <c r="B4" s="95"/>
      <c r="C4" s="95"/>
      <c r="D4" s="95"/>
      <c r="E4" s="95"/>
      <c r="F4" s="9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9" t="s">
        <v>150</v>
      </c>
      <c r="C8" s="100"/>
      <c r="D8" s="100"/>
      <c r="E8" s="100"/>
      <c r="F8" s="101"/>
      <c r="G8" s="1"/>
    </row>
    <row r="9" spans="1:7" x14ac:dyDescent="0.25">
      <c r="A9" s="1"/>
      <c r="B9" s="72" t="s">
        <v>15</v>
      </c>
      <c r="C9" s="74" t="s">
        <v>10</v>
      </c>
      <c r="D9" s="75"/>
      <c r="E9" s="74" t="s">
        <v>26</v>
      </c>
      <c r="F9" s="27"/>
      <c r="G9" s="1"/>
    </row>
    <row r="10" spans="1:7" x14ac:dyDescent="0.25">
      <c r="A10" s="1"/>
      <c r="B10" s="23" t="s">
        <v>202</v>
      </c>
      <c r="C10" s="21">
        <v>35199</v>
      </c>
      <c r="D10" s="14" t="s">
        <v>3</v>
      </c>
      <c r="E10" s="9">
        <v>0</v>
      </c>
      <c r="F10" s="14" t="s">
        <v>3</v>
      </c>
      <c r="G10" s="1"/>
    </row>
    <row r="11" spans="1:7" x14ac:dyDescent="0.25">
      <c r="A11" s="1"/>
      <c r="B11" s="23" t="s">
        <v>212</v>
      </c>
      <c r="C11" s="21">
        <v>99438</v>
      </c>
      <c r="D11" s="14" t="s">
        <v>3</v>
      </c>
      <c r="E11" s="9">
        <v>0</v>
      </c>
      <c r="F11" s="14" t="s">
        <v>3</v>
      </c>
      <c r="G11" s="1"/>
    </row>
    <row r="12" spans="1:7" x14ac:dyDescent="0.25">
      <c r="A12" s="1"/>
      <c r="B12" s="23"/>
      <c r="C12" s="21"/>
      <c r="D12" s="14" t="s">
        <v>3</v>
      </c>
      <c r="E12" s="9"/>
      <c r="F12" s="14" t="s">
        <v>3</v>
      </c>
      <c r="G12" s="1"/>
    </row>
    <row r="13" spans="1:7" x14ac:dyDescent="0.25">
      <c r="A13" s="1"/>
      <c r="B13" s="52" t="s">
        <v>148</v>
      </c>
      <c r="C13" s="12">
        <f>SUM(C10:C12)</f>
        <v>134637</v>
      </c>
      <c r="D13" s="13" t="s">
        <v>3</v>
      </c>
      <c r="E13" s="12">
        <f>SUM(E10:E12)</f>
        <v>0</v>
      </c>
      <c r="F13" s="13" t="s">
        <v>3</v>
      </c>
      <c r="G13" s="1"/>
    </row>
    <row r="14" spans="1:7" x14ac:dyDescent="0.25">
      <c r="A14" s="1"/>
      <c r="B14" s="52" t="s">
        <v>149</v>
      </c>
      <c r="C14" s="12">
        <f>C13*(1+'Fane 13. Nøgletal'!$C$11)^2</f>
        <v>153081.68871453</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lFH+0sPlxEUu2Fm6W7ZFHcOv+Jp7Dw3YP0zoqJDMyHZMFlCPuylsZrtPRwjKoeXJp1rCtLCONaXGIZ6O0z6RvQ==" saltValue="V+iJeU92ZSUaSgFPp0Ia4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93</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x14ac:dyDescent="0.25">
      <c r="A7" s="1"/>
      <c r="B7" s="1"/>
      <c r="C7" s="1"/>
      <c r="D7" s="1"/>
      <c r="E7" s="1"/>
      <c r="F7" s="1"/>
      <c r="G7" s="1"/>
    </row>
    <row r="8" spans="1:7" x14ac:dyDescent="0.25">
      <c r="A8" s="1"/>
      <c r="B8" s="99" t="s">
        <v>59</v>
      </c>
      <c r="C8" s="100"/>
      <c r="D8" s="100"/>
      <c r="E8" s="100"/>
      <c r="F8" s="101"/>
      <c r="G8" s="1"/>
    </row>
    <row r="9" spans="1:7" ht="15" customHeight="1" x14ac:dyDescent="0.25">
      <c r="A9" s="1"/>
      <c r="B9" s="54" t="s">
        <v>60</v>
      </c>
      <c r="C9" s="119" t="s">
        <v>10</v>
      </c>
      <c r="D9" s="120"/>
      <c r="E9" s="119" t="s">
        <v>26</v>
      </c>
      <c r="F9" s="120"/>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8/snJDm5bpq7aEBb0FAw2ZkOFpNxA9YxXYAYKVNLMIYgmk7TbtcqZI3EwTZhtE8uDxkHz1hX9CC3Lfvcc7tFQQ==" saltValue="oDhuLirruXy/w34LtL6bs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94</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9" t="s">
        <v>152</v>
      </c>
      <c r="C8" s="100"/>
      <c r="D8" s="100"/>
      <c r="E8" s="100"/>
      <c r="F8" s="101"/>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KORWW1Ey5Wk3jnmqmWnh3SjKLH4+JKOYaxZlvTQLT++p0Ln0G71jQR8IsBtqDxzEq8cRVadu8G83SiARYNNGGA==" saltValue="JtRNJ9g954Byc4vIeqnbMQ=="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7" t="s">
        <v>95</v>
      </c>
      <c r="C3" s="97"/>
      <c r="D3" s="1"/>
    </row>
    <row r="4" spans="1:4" ht="15" customHeight="1" x14ac:dyDescent="0.25">
      <c r="A4" s="1"/>
      <c r="B4" s="97"/>
      <c r="C4" s="97"/>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9"/>
      <c r="C12" s="101"/>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4">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4+ERGe9yX0uFj8IrLPT0Ju4yqt0f9UIvS3Yfa8PURWmaK8SqBGk1s3gpfoHSRmSdHg8eX0sQ9QlFnJfn/OYmPg==" saltValue="wW58NuU9PuEqYRxoWy6cv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128</v>
      </c>
      <c r="C3" s="95"/>
      <c r="D3" s="95"/>
      <c r="E3" s="1"/>
    </row>
    <row r="4" spans="1:5" ht="15" customHeight="1" x14ac:dyDescent="0.25">
      <c r="A4" s="1"/>
      <c r="B4" s="95"/>
      <c r="C4" s="95"/>
      <c r="D4" s="9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37106148.260635309</v>
      </c>
      <c r="D9" s="8" t="s">
        <v>3</v>
      </c>
      <c r="E9" s="1"/>
    </row>
    <row r="10" spans="1:5" ht="17.100000000000001" customHeight="1" x14ac:dyDescent="0.25">
      <c r="A10" s="1"/>
      <c r="B10" s="24" t="s">
        <v>32</v>
      </c>
      <c r="C10" s="7">
        <f>'Fane 10.1. Varige tillæg'!C24</f>
        <v>230357.05420000001</v>
      </c>
      <c r="D10" s="8" t="s">
        <v>3</v>
      </c>
      <c r="E10" s="1"/>
    </row>
    <row r="11" spans="1:5" ht="17.100000000000001" customHeight="1" x14ac:dyDescent="0.25">
      <c r="A11" s="1"/>
      <c r="B11" s="24" t="s">
        <v>33</v>
      </c>
      <c r="C11" s="9">
        <f>'Fane 10.1. Varige tillæg'!E24</f>
        <v>1159852.8968</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2552308.5494314209</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-447744.05692570604</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40600922.704141021</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35469649.325498603</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153081.68871453</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-3061.6337742905998</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150020.05494023941</v>
      </c>
      <c r="D28" s="11" t="s">
        <v>3</v>
      </c>
      <c r="E28" s="1"/>
    </row>
    <row r="29" spans="1:5" ht="15" customHeight="1" x14ac:dyDescent="0.25">
      <c r="A29" s="1"/>
      <c r="B29" s="25" t="s">
        <v>65</v>
      </c>
      <c r="C29" s="53"/>
      <c r="D29" s="19"/>
      <c r="E29" s="1"/>
    </row>
    <row r="30" spans="1:5" x14ac:dyDescent="0.25">
      <c r="A30" s="1"/>
      <c r="B30" s="58" t="s">
        <v>66</v>
      </c>
      <c r="C30" s="10">
        <f>'Fane 7. Kontrol af ØR2023'!C30</f>
        <v>-4265451.9377044179</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71955140.146875456</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hUOAHRmzeC2syZzTSo128ZPX5YsSNFiBkY14icv1v7WwJJrrRJiMCM1MLvn9IY2hPekeuDb5R1f9dw49WozDw==" saltValue="9mplrGTWCb7YvQxvibA39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129</v>
      </c>
      <c r="C3" s="95"/>
      <c r="D3" s="95"/>
      <c r="E3" s="1"/>
    </row>
    <row r="4" spans="1:5" ht="15" customHeight="1" x14ac:dyDescent="0.25">
      <c r="A4" s="1"/>
      <c r="B4" s="95"/>
      <c r="C4" s="95"/>
      <c r="D4" s="95"/>
      <c r="E4" s="1"/>
    </row>
    <row r="5" spans="1:5" x14ac:dyDescent="0.25">
      <c r="A5" s="1"/>
      <c r="B5" s="96"/>
      <c r="C5" s="96"/>
      <c r="D5" s="96"/>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40600922.704141021</v>
      </c>
      <c r="D9" s="8" t="s">
        <v>3</v>
      </c>
      <c r="E9" s="1"/>
    </row>
    <row r="10" spans="1:5" ht="15" customHeight="1" x14ac:dyDescent="0.25">
      <c r="A10" s="1"/>
      <c r="B10" s="47" t="s">
        <v>17</v>
      </c>
      <c r="C10" s="41">
        <f>C9*'Fane 13. Nøgletal'!C11</f>
        <v>2691841.1752845496</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-467880.89814188273</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42824882.981283687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37821287.075779162</v>
      </c>
      <c r="D16" s="11" t="s">
        <v>3</v>
      </c>
      <c r="E16" s="1"/>
    </row>
    <row r="17" spans="1:5" x14ac:dyDescent="0.25">
      <c r="A17" s="1"/>
      <c r="B17" s="25" t="s">
        <v>65</v>
      </c>
      <c r="C17" s="53"/>
      <c r="D17" s="19"/>
      <c r="E17" s="1"/>
    </row>
    <row r="18" spans="1:5" ht="15" customHeight="1" x14ac:dyDescent="0.25">
      <c r="A18" s="1"/>
      <c r="B18" s="45" t="s">
        <v>66</v>
      </c>
      <c r="C18" s="10">
        <f>'Fane 7. Kontrol af ØR2023'!C30</f>
        <v>-4265451.9377044179</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76380718.119358435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8+r9d3zLiYmTGDdlidFTITOYYQ3Q42cukefkcAgvGDgJ+oeUjKjvbwmXRQQKx6qLXif2EVGuRn+uQCqH4esjw==" saltValue="4MYZhEI8cL7wDupfdfOfo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130</v>
      </c>
      <c r="C3" s="95"/>
      <c r="D3" s="95"/>
      <c r="E3" s="1"/>
    </row>
    <row r="4" spans="1:5" ht="15" customHeight="1" x14ac:dyDescent="0.25">
      <c r="A4" s="1"/>
      <c r="B4" s="95"/>
      <c r="C4" s="95"/>
      <c r="D4" s="95"/>
      <c r="E4" s="1"/>
    </row>
    <row r="5" spans="1:5" x14ac:dyDescent="0.25">
      <c r="A5" s="1"/>
      <c r="B5" s="96" t="s">
        <v>20</v>
      </c>
      <c r="C5" s="96"/>
      <c r="D5" s="96"/>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42824882.981283687</v>
      </c>
      <c r="D9" s="8" t="s">
        <v>3</v>
      </c>
      <c r="E9" s="1"/>
    </row>
    <row r="10" spans="1:5" ht="15" customHeight="1" x14ac:dyDescent="0.25">
      <c r="A10" s="1"/>
      <c r="B10" s="47" t="s">
        <v>17</v>
      </c>
      <c r="C10" s="41">
        <f>C9*'Fane 13. Nøgletal'!C11</f>
        <v>2839289.7416591085</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-488923.37365491578</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45175249.349287882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40328838.408903316</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85504087.758191198</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LwNRnY9wrr2GotdAZFkE1FaGXRcaY6yzmyYrkuEmzEolAceLnTny4lp3Ksnt2RXyboNA1EOkFB+ahiPUcIR2qw==" saltValue="mZ69k6NDVeOLNn7k3YUhM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131</v>
      </c>
      <c r="C3" s="95"/>
      <c r="D3" s="95"/>
      <c r="E3" s="1"/>
    </row>
    <row r="4" spans="1:5" ht="15" customHeight="1" x14ac:dyDescent="0.25">
      <c r="A4" s="1"/>
      <c r="B4" s="95"/>
      <c r="C4" s="95"/>
      <c r="D4" s="95"/>
      <c r="E4" s="1"/>
    </row>
    <row r="5" spans="1:5" x14ac:dyDescent="0.25">
      <c r="A5" s="1"/>
      <c r="B5" s="96" t="s">
        <v>20</v>
      </c>
      <c r="C5" s="96"/>
      <c r="D5" s="96"/>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45175249.349287882</v>
      </c>
      <c r="D9" s="8" t="s">
        <v>3</v>
      </c>
      <c r="E9" s="1"/>
    </row>
    <row r="10" spans="1:5" ht="15" customHeight="1" x14ac:dyDescent="0.25">
      <c r="A10" s="1"/>
      <c r="B10" s="47" t="s">
        <v>17</v>
      </c>
      <c r="C10" s="9">
        <f>C9*'Fane 13. Nøgletal'!C11</f>
        <v>2995119.0318577867</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-510912.21346167196</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47659456.167683996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43002640.395413615</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90662096.563097611</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wM9GESJyq2HfOdJWxU75i4Pb9I96j6zfcKgYuZDIhL3LGO//rHedvPGHME6hYkIHIYCd5T9nsJFkCbtMUNCuA==" saltValue="bPrZ3aH+wVKykVCuADwOU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7" t="s">
        <v>134</v>
      </c>
      <c r="C3" s="97"/>
      <c r="D3" s="97"/>
      <c r="E3" s="1"/>
    </row>
    <row r="4" spans="1:5" ht="15" customHeight="1" x14ac:dyDescent="0.25">
      <c r="A4" s="1"/>
      <c r="B4" s="97"/>
      <c r="C4" s="97"/>
      <c r="D4" s="97"/>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36158561.471004732</v>
      </c>
      <c r="D9" s="8" t="s">
        <v>3</v>
      </c>
      <c r="E9" s="1"/>
    </row>
    <row r="10" spans="1:5" x14ac:dyDescent="0.25">
      <c r="A10" s="1"/>
      <c r="B10" s="24" t="s">
        <v>32</v>
      </c>
      <c r="C10" s="7">
        <v>206540.88</v>
      </c>
      <c r="D10" s="8" t="s">
        <v>3</v>
      </c>
      <c r="E10" s="1"/>
    </row>
    <row r="11" spans="1:5" ht="15" customHeight="1" x14ac:dyDescent="0.25">
      <c r="A11" s="1"/>
      <c r="B11" s="24" t="s">
        <v>33</v>
      </c>
      <c r="C11" s="9">
        <v>245685.29439999998</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1323784.6632592885</v>
      </c>
      <c r="D16" s="8" t="s">
        <v>3</v>
      </c>
      <c r="E16" s="1"/>
    </row>
    <row r="17" spans="1:5" x14ac:dyDescent="0.25">
      <c r="A17" s="1"/>
      <c r="B17" s="24" t="s">
        <v>9</v>
      </c>
      <c r="C17" s="9">
        <v>-404651.339437077</v>
      </c>
      <c r="D17" s="8" t="s">
        <v>3</v>
      </c>
      <c r="E17" s="1"/>
    </row>
    <row r="18" spans="1:5" x14ac:dyDescent="0.25">
      <c r="A18" s="1"/>
      <c r="B18" s="24" t="s">
        <v>21</v>
      </c>
      <c r="C18" s="9">
        <v>-423772.70859163668</v>
      </c>
      <c r="D18" s="8" t="s">
        <v>3</v>
      </c>
      <c r="E18" s="1"/>
    </row>
    <row r="19" spans="1:5" x14ac:dyDescent="0.25">
      <c r="A19" s="1"/>
      <c r="B19" s="24" t="s">
        <v>22</v>
      </c>
      <c r="C19" s="9">
        <v>0</v>
      </c>
      <c r="D19" s="8" t="s">
        <v>3</v>
      </c>
      <c r="E19" s="1"/>
    </row>
    <row r="20" spans="1:5" x14ac:dyDescent="0.25">
      <c r="A20" s="1"/>
      <c r="B20" s="74" t="s">
        <v>19</v>
      </c>
      <c r="C20" s="10">
        <v>37106148.260635309</v>
      </c>
      <c r="D20" s="11" t="s">
        <v>3</v>
      </c>
      <c r="E20" s="1"/>
    </row>
    <row r="21" spans="1:5" x14ac:dyDescent="0.25">
      <c r="A21" s="1"/>
      <c r="B21" s="52" t="s">
        <v>11</v>
      </c>
      <c r="C21" s="53"/>
      <c r="D21" s="19"/>
      <c r="E21" s="1"/>
    </row>
    <row r="22" spans="1:5" x14ac:dyDescent="0.25">
      <c r="A22" s="1"/>
      <c r="B22" s="54" t="s">
        <v>11</v>
      </c>
      <c r="C22" s="10">
        <v>32965698.389396906</v>
      </c>
      <c r="D22" s="11" t="s">
        <v>3</v>
      </c>
      <c r="E22" s="1"/>
    </row>
    <row r="23" spans="1:5" x14ac:dyDescent="0.25">
      <c r="A23" s="1"/>
      <c r="B23" s="52" t="s">
        <v>39</v>
      </c>
      <c r="C23" s="53"/>
      <c r="D23" s="19"/>
      <c r="E23" s="1"/>
    </row>
    <row r="24" spans="1:5" ht="15" customHeight="1" x14ac:dyDescent="0.25">
      <c r="A24" s="1"/>
      <c r="B24" s="24" t="s">
        <v>35</v>
      </c>
      <c r="C24" s="9">
        <v>426805.00183999998</v>
      </c>
      <c r="D24" s="8" t="s">
        <v>3</v>
      </c>
      <c r="E24" s="1"/>
    </row>
    <row r="25" spans="1:5" ht="14.25" customHeight="1" x14ac:dyDescent="0.25">
      <c r="A25" s="1"/>
      <c r="B25" s="24" t="s">
        <v>36</v>
      </c>
      <c r="C25" s="9">
        <v>0</v>
      </c>
      <c r="D25" s="8" t="s">
        <v>3</v>
      </c>
      <c r="E25" s="1"/>
    </row>
    <row r="26" spans="1:5" ht="14.25" customHeight="1" x14ac:dyDescent="0.25">
      <c r="A26" s="1"/>
      <c r="B26" s="24" t="s">
        <v>79</v>
      </c>
      <c r="C26" s="9">
        <v>-13088.865631933777</v>
      </c>
      <c r="D26" s="8" t="s">
        <v>3</v>
      </c>
      <c r="E26" s="1"/>
    </row>
    <row r="27" spans="1:5" ht="14.25" customHeight="1" x14ac:dyDescent="0.25">
      <c r="A27" s="1"/>
      <c r="B27" s="24" t="s">
        <v>80</v>
      </c>
      <c r="C27" s="9">
        <v>0</v>
      </c>
      <c r="D27" s="8" t="s">
        <v>3</v>
      </c>
      <c r="E27" s="1"/>
    </row>
    <row r="28" spans="1:5" ht="14.25" customHeight="1" x14ac:dyDescent="0.25">
      <c r="A28" s="1"/>
      <c r="B28" s="74" t="s">
        <v>40</v>
      </c>
      <c r="C28" s="63">
        <v>413716.13620806619</v>
      </c>
      <c r="D28" s="11" t="s">
        <v>3</v>
      </c>
      <c r="E28" s="1"/>
    </row>
    <row r="29" spans="1:5" x14ac:dyDescent="0.25">
      <c r="A29" s="1"/>
      <c r="B29" s="25" t="s">
        <v>65</v>
      </c>
      <c r="C29" s="53"/>
      <c r="D29" s="19"/>
      <c r="E29" s="1"/>
    </row>
    <row r="30" spans="1:5" x14ac:dyDescent="0.25">
      <c r="A30" s="1"/>
      <c r="B30" s="58" t="s">
        <v>66</v>
      </c>
      <c r="C30" s="10">
        <v>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70485562.786240295</v>
      </c>
      <c r="D33" s="19" t="s">
        <v>3</v>
      </c>
      <c r="E33" s="1"/>
    </row>
    <row r="34" spans="1:5" ht="30" customHeight="1" x14ac:dyDescent="0.25">
      <c r="A34" s="1"/>
      <c r="B34" s="98" t="s">
        <v>193</v>
      </c>
      <c r="C34" s="98"/>
      <c r="D34" s="98"/>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RStMIomVnZ7RfYDf5NHkHwqs5rpMxW/wD1bOE5n5CpVZeete9fC5SpkEP/LbJKYUQR/U4hlrV270e/bZhrL+eg==" saltValue="UpCLDEoe3vEG8cTpEYwvp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7" t="s">
        <v>53</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32"/>
      <c r="D7" s="1"/>
      <c r="E7" s="1"/>
    </row>
    <row r="8" spans="1:5" x14ac:dyDescent="0.25">
      <c r="A8" s="1"/>
      <c r="B8" s="99" t="s">
        <v>75</v>
      </c>
      <c r="C8" s="100"/>
      <c r="D8" s="101"/>
      <c r="E8" s="1"/>
    </row>
    <row r="9" spans="1:5" x14ac:dyDescent="0.25">
      <c r="A9" s="1"/>
      <c r="B9" s="56" t="s">
        <v>167</v>
      </c>
      <c r="C9" s="22">
        <v>20965406.046477828</v>
      </c>
      <c r="D9" s="14" t="s">
        <v>3</v>
      </c>
      <c r="E9" s="1"/>
    </row>
    <row r="10" spans="1:5" x14ac:dyDescent="0.25">
      <c r="A10" s="1"/>
      <c r="B10" s="56" t="s">
        <v>110</v>
      </c>
      <c r="C10" s="22">
        <f>('Fane 3. Omkostninger i ØR2024'!C10+'Fane 3. Omkostninger i ØR2024'!C12+'Fane 3. Omkostninger i ØR2024'!C14)*(1+'Fane 13. Nøgletal'!C10)</f>
        <v>223229.38310400001</v>
      </c>
      <c r="D10" s="14" t="s">
        <v>3</v>
      </c>
      <c r="E10" s="1"/>
    </row>
    <row r="11" spans="1:5" x14ac:dyDescent="0.25">
      <c r="A11" s="1"/>
      <c r="B11" s="56" t="s">
        <v>81</v>
      </c>
      <c r="C11" s="22">
        <f>C9*'Fane 13. Nøgletal'!C23+C10*'Fane 13. Nøgletal'!C23</f>
        <v>423772.70859163656</v>
      </c>
      <c r="D11" s="14" t="s">
        <v>3</v>
      </c>
      <c r="E11" s="1"/>
    </row>
    <row r="12" spans="1:5" x14ac:dyDescent="0.25">
      <c r="A12" s="1"/>
      <c r="B12" s="52"/>
      <c r="C12" s="31"/>
      <c r="D12" s="19"/>
      <c r="E12" s="1"/>
    </row>
    <row r="13" spans="1:5" x14ac:dyDescent="0.25">
      <c r="A13" s="1"/>
      <c r="B13" s="1"/>
      <c r="C13" s="32"/>
      <c r="D13" s="1"/>
      <c r="E13" s="1"/>
    </row>
    <row r="14" spans="1:5" x14ac:dyDescent="0.25">
      <c r="A14" s="1"/>
      <c r="B14" s="99" t="s">
        <v>153</v>
      </c>
      <c r="C14" s="100"/>
      <c r="D14" s="101"/>
      <c r="E14" s="1"/>
    </row>
    <row r="15" spans="1:5" x14ac:dyDescent="0.25">
      <c r="A15" s="1"/>
      <c r="B15" s="56" t="s">
        <v>168</v>
      </c>
      <c r="C15" s="22">
        <f>(C9+C10-C11)*(1+'Fane 13. Nøgletal'!C11)</f>
        <v>22141573.119391844</v>
      </c>
      <c r="D15" s="14" t="s">
        <v>3</v>
      </c>
      <c r="E15" s="1"/>
    </row>
    <row r="16" spans="1:5" x14ac:dyDescent="0.25">
      <c r="A16" s="1"/>
      <c r="B16" s="56" t="s">
        <v>154</v>
      </c>
      <c r="C16" s="22">
        <f>('Fane 2.1. Økonomisk ramme 2025'!C10+'Fane 2.1. Økonomisk ramme 2025'!C12+'Fane 2.1. Økonomisk ramme 2025'!C14)*(1+'Fane 13. Nøgletal'!C11)</f>
        <v>245629.72689346003</v>
      </c>
      <c r="D16" s="14" t="s">
        <v>3</v>
      </c>
      <c r="E16" s="1"/>
    </row>
    <row r="17" spans="1:5" x14ac:dyDescent="0.25">
      <c r="A17" s="1"/>
      <c r="B17" s="56" t="s">
        <v>155</v>
      </c>
      <c r="C17" s="22">
        <f>(C15+C16)*'Fane 13. Nøgletal'!C23</f>
        <v>447744.05692570604</v>
      </c>
      <c r="D17" s="14" t="s">
        <v>3</v>
      </c>
      <c r="E17" s="1"/>
    </row>
    <row r="18" spans="1:5" x14ac:dyDescent="0.25">
      <c r="A18" s="1"/>
      <c r="B18" s="52"/>
      <c r="C18" s="31"/>
      <c r="D18" s="19"/>
      <c r="E18" s="1"/>
    </row>
    <row r="19" spans="1:5" x14ac:dyDescent="0.25">
      <c r="A19" s="1"/>
      <c r="B19" s="1"/>
      <c r="C19" s="32"/>
      <c r="D19" s="1"/>
      <c r="E19" s="1"/>
    </row>
    <row r="20" spans="1:5" x14ac:dyDescent="0.25">
      <c r="A20" s="1"/>
      <c r="B20" s="99" t="s">
        <v>170</v>
      </c>
      <c r="C20" s="100"/>
      <c r="D20" s="101"/>
      <c r="E20" s="1"/>
    </row>
    <row r="21" spans="1:5" x14ac:dyDescent="0.25">
      <c r="A21" s="1"/>
      <c r="B21" s="56" t="s">
        <v>169</v>
      </c>
      <c r="C21" s="48">
        <f>(C15+C16-C17)*(1+'Fane 13. Nøgletal'!C11)</f>
        <v>23394044.907094136</v>
      </c>
      <c r="D21" s="14" t="s">
        <v>3</v>
      </c>
      <c r="E21" s="1"/>
    </row>
    <row r="22" spans="1:5" x14ac:dyDescent="0.25">
      <c r="A22" s="1"/>
      <c r="B22" s="56" t="s">
        <v>171</v>
      </c>
      <c r="C22" s="48">
        <f>(C21)*'Fane 13. Nøgletal'!C23</f>
        <v>467880.89814188273</v>
      </c>
      <c r="D22" s="14" t="s">
        <v>3</v>
      </c>
      <c r="E22" s="1"/>
    </row>
    <row r="23" spans="1:5" x14ac:dyDescent="0.25">
      <c r="A23" s="1"/>
      <c r="B23" s="52"/>
      <c r="C23" s="31"/>
      <c r="D23" s="19"/>
      <c r="E23" s="1"/>
    </row>
    <row r="24" spans="1:5" x14ac:dyDescent="0.25">
      <c r="A24" s="1"/>
      <c r="B24" s="1"/>
      <c r="C24" s="32"/>
      <c r="D24" s="1"/>
      <c r="E24" s="1"/>
    </row>
    <row r="25" spans="1:5" x14ac:dyDescent="0.25">
      <c r="A25" s="1"/>
      <c r="B25" s="99" t="s">
        <v>116</v>
      </c>
      <c r="C25" s="100"/>
      <c r="D25" s="101"/>
      <c r="E25" s="1"/>
    </row>
    <row r="26" spans="1:5" x14ac:dyDescent="0.25">
      <c r="A26" s="1"/>
      <c r="B26" s="56" t="s">
        <v>117</v>
      </c>
      <c r="C26" s="48">
        <f>(C21-C22)*(1+'Fane 13. Nøgletal'!C11)</f>
        <v>24446168.682745788</v>
      </c>
      <c r="D26" s="14" t="s">
        <v>3</v>
      </c>
      <c r="E26" s="1"/>
    </row>
    <row r="27" spans="1:5" x14ac:dyDescent="0.25">
      <c r="A27" s="1"/>
      <c r="B27" s="56" t="s">
        <v>118</v>
      </c>
      <c r="C27" s="48">
        <f>(C26)*'Fane 13. Nøgletal'!C23</f>
        <v>488923.37365491578</v>
      </c>
      <c r="D27" s="14" t="s">
        <v>3</v>
      </c>
      <c r="E27" s="1"/>
    </row>
    <row r="28" spans="1:5" x14ac:dyDescent="0.25">
      <c r="A28" s="1"/>
      <c r="B28" s="52"/>
      <c r="C28" s="42"/>
      <c r="D28" s="19"/>
      <c r="E28" s="1"/>
    </row>
    <row r="29" spans="1:5" x14ac:dyDescent="0.25">
      <c r="A29" s="1"/>
      <c r="B29" s="1"/>
      <c r="C29" s="32"/>
      <c r="D29" s="1"/>
      <c r="E29" s="1"/>
    </row>
    <row r="30" spans="1:5" x14ac:dyDescent="0.25">
      <c r="A30" s="1"/>
      <c r="B30" s="99" t="s">
        <v>136</v>
      </c>
      <c r="C30" s="100"/>
      <c r="D30" s="101"/>
      <c r="E30" s="1"/>
    </row>
    <row r="31" spans="1:5" x14ac:dyDescent="0.25">
      <c r="A31" s="1"/>
      <c r="B31" s="56" t="s">
        <v>137</v>
      </c>
      <c r="C31" s="48">
        <f>(C26-C27)*(1+'Fane 13. Nøgletal'!C11)</f>
        <v>25545610.673083596</v>
      </c>
      <c r="D31" s="14" t="s">
        <v>3</v>
      </c>
      <c r="E31" s="1"/>
    </row>
    <row r="32" spans="1:5" x14ac:dyDescent="0.25">
      <c r="A32" s="1"/>
      <c r="B32" s="56" t="s">
        <v>138</v>
      </c>
      <c r="C32" s="48">
        <f>(C31)*'Fane 13. Nøgletal'!C23</f>
        <v>510912.21346167196</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82+RbLywTFCqe6UrOjinw3ain7nSj8nE53L+dDbZcR7/t14J0ofEVH+NEQoIVWsfr2uJY6055RjCnFV2BlcBSA==" saltValue="vhPxG/+vxaUHS1Av4QqVH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2" t="s">
        <v>54</v>
      </c>
      <c r="C3" s="103"/>
      <c r="D3" s="103"/>
      <c r="E3" s="1"/>
    </row>
    <row r="4" spans="1:5" ht="15" customHeight="1" x14ac:dyDescent="0.25">
      <c r="A4" s="1"/>
      <c r="B4" s="103"/>
      <c r="C4" s="103"/>
      <c r="D4" s="103"/>
      <c r="E4" s="1"/>
    </row>
    <row r="5" spans="1:5" ht="15" customHeight="1" x14ac:dyDescent="0.25">
      <c r="A5" s="1"/>
      <c r="B5" s="103"/>
      <c r="C5" s="103"/>
      <c r="D5" s="103"/>
      <c r="E5" s="1"/>
    </row>
    <row r="6" spans="1:5" ht="15" customHeight="1" x14ac:dyDescent="0.25">
      <c r="A6" s="1"/>
      <c r="B6" s="1"/>
      <c r="C6" s="1"/>
      <c r="D6" s="1"/>
      <c r="E6" s="1"/>
    </row>
    <row r="7" spans="1:5" ht="15" customHeight="1" x14ac:dyDescent="0.25">
      <c r="A7" s="1"/>
      <c r="B7" s="1"/>
      <c r="C7" s="1"/>
      <c r="D7" s="1"/>
      <c r="E7" s="1"/>
    </row>
    <row r="8" spans="1:5" x14ac:dyDescent="0.25">
      <c r="A8" s="1"/>
      <c r="B8" s="99" t="s">
        <v>76</v>
      </c>
      <c r="C8" s="100"/>
      <c r="D8" s="101"/>
      <c r="E8" s="1"/>
    </row>
    <row r="9" spans="1:5" x14ac:dyDescent="0.25">
      <c r="A9" s="1"/>
      <c r="B9" s="56" t="s">
        <v>162</v>
      </c>
      <c r="C9" s="48">
        <v>19889619.504961293</v>
      </c>
      <c r="D9" s="14" t="s">
        <v>3</v>
      </c>
      <c r="E9" s="1"/>
    </row>
    <row r="10" spans="1:5" x14ac:dyDescent="0.25">
      <c r="A10" s="1"/>
      <c r="B10" s="56" t="s">
        <v>113</v>
      </c>
      <c r="C10" s="48">
        <f>('Fane 3. Omkostninger i ØR2024'!C11+'Fane 3. Omkostninger i ØR2024'!C13+'Fane 3. Omkostninger i ØR2024'!C15)*(1+'Fane 13. Nøgletal'!C10)</f>
        <v>265536.66618751996</v>
      </c>
      <c r="D10" s="14" t="s">
        <v>3</v>
      </c>
      <c r="E10" s="1"/>
    </row>
    <row r="11" spans="1:5" x14ac:dyDescent="0.25">
      <c r="A11" s="1"/>
      <c r="B11" s="56" t="s">
        <v>114</v>
      </c>
      <c r="C11" s="76">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9" t="s">
        <v>156</v>
      </c>
      <c r="C14" s="100"/>
      <c r="D14" s="101"/>
      <c r="E14" s="1"/>
    </row>
    <row r="15" spans="1:5" x14ac:dyDescent="0.25">
      <c r="A15" s="1"/>
      <c r="B15" s="56" t="s">
        <v>163</v>
      </c>
      <c r="C15" s="48">
        <f>(C9+C10-C11)*(1+'Fane 13. Nøgletal'!C11)</f>
        <v>21491443.02529598</v>
      </c>
      <c r="D15" s="14" t="s">
        <v>3</v>
      </c>
      <c r="E15" s="1"/>
    </row>
    <row r="16" spans="1:5" x14ac:dyDescent="0.25">
      <c r="A16" s="1"/>
      <c r="B16" s="56" t="s">
        <v>157</v>
      </c>
      <c r="C16" s="48">
        <f>('Fane 2.1. Økonomisk ramme 2025'!C11+'Fane 2.1. Økonomisk ramme 2025'!C13+'Fane 2.1. Økonomisk ramme 2025'!C15)*(1+'Fane 13. Nøgletal'!C11)</f>
        <v>1236751.14385784</v>
      </c>
      <c r="D16" s="14" t="s">
        <v>3</v>
      </c>
      <c r="E16" s="1"/>
    </row>
    <row r="17" spans="1:5" x14ac:dyDescent="0.25">
      <c r="A17" s="1"/>
      <c r="B17" s="56" t="s">
        <v>158</v>
      </c>
      <c r="C17" s="76">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9" t="s">
        <v>166</v>
      </c>
      <c r="C20" s="100"/>
      <c r="D20" s="101"/>
      <c r="E20" s="1"/>
    </row>
    <row r="21" spans="1:5" x14ac:dyDescent="0.25">
      <c r="A21" s="1"/>
      <c r="B21" s="56" t="s">
        <v>164</v>
      </c>
      <c r="C21" s="48">
        <f>(C15+C16-C17)*(1+'Fane 13. Nøgletal'!C11)</f>
        <v>24235073.442568719</v>
      </c>
      <c r="D21" s="14" t="s">
        <v>3</v>
      </c>
      <c r="E21" s="1"/>
    </row>
    <row r="22" spans="1:5" x14ac:dyDescent="0.25">
      <c r="A22" s="1"/>
      <c r="B22" s="56" t="s">
        <v>165</v>
      </c>
      <c r="C22" s="76">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9" t="s">
        <v>119</v>
      </c>
      <c r="C25" s="100"/>
      <c r="D25" s="101"/>
      <c r="E25" s="1"/>
    </row>
    <row r="26" spans="1:5" x14ac:dyDescent="0.25">
      <c r="A26" s="1"/>
      <c r="B26" s="56" t="s">
        <v>120</v>
      </c>
      <c r="C26" s="48">
        <f>(C21-C22)*(1+'Fane 13. Nøgletal'!C11)</f>
        <v>25841858.811811026</v>
      </c>
      <c r="D26" s="14" t="s">
        <v>3</v>
      </c>
      <c r="E26" s="1"/>
    </row>
    <row r="27" spans="1:5" x14ac:dyDescent="0.25">
      <c r="A27" s="1"/>
      <c r="B27" s="56" t="s">
        <v>121</v>
      </c>
      <c r="C27" s="76">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9" t="s">
        <v>139</v>
      </c>
      <c r="C30" s="100"/>
      <c r="D30" s="101"/>
      <c r="E30" s="1"/>
    </row>
    <row r="31" spans="1:5" x14ac:dyDescent="0.25">
      <c r="A31" s="1"/>
      <c r="B31" s="56" t="s">
        <v>140</v>
      </c>
      <c r="C31" s="48">
        <f>(C26-C27)*(1+'Fane 13. Nøgletal'!C11)</f>
        <v>27555174.051034097</v>
      </c>
      <c r="D31" s="14" t="s">
        <v>3</v>
      </c>
      <c r="E31" s="1"/>
    </row>
    <row r="32" spans="1:5" x14ac:dyDescent="0.25">
      <c r="A32" s="1"/>
      <c r="B32" s="56" t="s">
        <v>141</v>
      </c>
      <c r="C32" s="76">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33vzo++/8Eg6yxyMnX7RcgeezoI/qiz1OMQHcppPIz0FT6gqv8+fM0Q3rIjyMkaTqKamrj/xzrIuuCZv/pPHWg==" saltValue="qh+Qk9Zuhi/Hqlx+Katmp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5" t="s">
        <v>41</v>
      </c>
      <c r="C3" s="95"/>
      <c r="D3" s="1"/>
    </row>
    <row r="4" spans="1:4" ht="15" customHeight="1" x14ac:dyDescent="0.25">
      <c r="A4" s="1"/>
      <c r="B4" s="95"/>
      <c r="C4" s="9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9" t="s">
        <v>9</v>
      </c>
      <c r="C8" s="101"/>
      <c r="D8" s="1"/>
    </row>
    <row r="9" spans="1:4" x14ac:dyDescent="0.25">
      <c r="A9" s="1"/>
      <c r="B9" s="56" t="s">
        <v>160</v>
      </c>
      <c r="C9" s="44">
        <v>0</v>
      </c>
      <c r="D9" s="1"/>
    </row>
    <row r="10" spans="1:4" x14ac:dyDescent="0.25">
      <c r="A10" s="1"/>
      <c r="B10" s="52"/>
      <c r="C10" s="19"/>
      <c r="D10" s="1"/>
    </row>
    <row r="11" spans="1:4" ht="15" customHeight="1" x14ac:dyDescent="0.25">
      <c r="A11" s="1"/>
      <c r="B11" s="104" t="s">
        <v>161</v>
      </c>
      <c r="C11" s="105"/>
      <c r="D11" s="1"/>
    </row>
    <row r="12" spans="1:4" ht="13.5" customHeight="1" x14ac:dyDescent="0.25">
      <c r="A12" s="1"/>
      <c r="B12" s="106"/>
      <c r="C12" s="107"/>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T5+ZI65mENWpeHi6TwWgnpB6GXctuUZzaQBVQi0ZEPs6GZGNXRiM+LNKMbzNCcXxXZyUwUJRcAbtgUaSAH8ZdA==" saltValue="PQ97JBktllG+ppN+nBEY/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2024-09-04T07:49:13Z</dcterms:modified>
</cp:coreProperties>
</file>