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ariagerfjord Vand AS (S06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3" i="37" s="1"/>
  <c r="E14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<sst xmlns="http://schemas.openxmlformats.org/spreadsheetml/2006/main" count="710" uniqueCount="287">
  <si>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</si>
  <si>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</si>
  <si>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</si>
  <si>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</si>
  <si>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</si>
  <si>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</si>
  <si>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</si>
  <si>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</si>
  <si>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</si>
  <si>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</si>
  <si>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</si>
  <si>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</si>
  <si>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</si>
  <si>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</si>
  <si>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</si>
  <si>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</si>
  <si>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</si>
  <si>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</si>
  <si>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</si>
  <si>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</si>
  <si>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</si>
  <si>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</si>
  <si>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</si>
  <si>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</si>
  <si>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</si>
  <si>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</si>
  <si>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</si>
  <si>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</si>
  <si>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</si>
  <si>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</si>
  <si>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</si>
  <si>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</si>
  <si>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</si>
  <si>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</si>
  <si>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</si>
  <si>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</si>
  <si>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</si>
  <si>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</si>
  <si>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</si>
  <si>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</si>
  <si>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</si>
  <si>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</si>
  <si>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</si>
  <si>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</si>
  <si>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</si>
  <si>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</si>
  <si>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</si>
  <si>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</si>
  <si>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</si>
  <si>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</si>
  <si>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</si>
  <si>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</si>
  <si>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</si>
  <si>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</si>
  <si>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</si>
  <si>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</si>
  <si>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</si>
  <si>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</si>
  <si>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</si>
  <si>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</si>
  <si>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</si>
  <si>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</si>
  <si>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</si>
  <si>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</si>
  <si>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</si>
  <si>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</si>
  <si>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</si>
  <si>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</si>
  <si>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</si>
  <si>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</si>
  <si>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</si>
  <si>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</si>
  <si>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</si>
  <si>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</si>
  <si>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</si>
  <si>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</si>
  <si>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</si>
  <si>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</si>
  <si>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</si>
  <si>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</si>
  <si>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</si>
  <si>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</si>
  <si>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</si>
  <si>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</si>
  <si>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</si>
  <si>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</si>
  <si>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</si>
  <si>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</si>
  <si>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</si>
  <si>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</si>
  <si>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</si>
  <si>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</si>
  <si>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</si>
  <si>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</si>
  <si>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</si>
  <si>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</si>
  <si>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</si>
  <si>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</si>
  <si>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</si>
  <si>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</si>
  <si>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</si>
  <si>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</si>
  <si>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</si>
  <si>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</si>
  <si>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</si>
  <si>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</si>
  <si>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</si>
  <si>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</si>
  <si>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</si>
  <si>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</si>
  <si>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</si>
  <si>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</si>
  <si>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</si>
  <si>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</si>
  <si>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</si>
  <si>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</si>
  <si>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</si>
  <si>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</si>
  <si>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</si>
  <si>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</si>
  <si>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</si>
  <si>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</si>
  <si>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</si>
  <si>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</si>
  <si>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</si>
  <si>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</si>
  <si>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</si>
  <si>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</si>
  <si>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</si>
  <si>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</si>
  <si>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</si>
  <si>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</si>
  <si>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</si>
  <si>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</si>
  <si>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</si>
  <si>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</si>
  <si>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</si>
  <si>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</si>
  <si>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</si>
  <si>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</si>
  <si>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</si>
  <si>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</si>
  <si>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</si>
  <si>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</si>
  <si>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</si>
  <si>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</si>
  <si>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</si>
  <si>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</si>
  <si>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</si>
  <si>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</si>
  <si>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</si>
  <si>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</si>
  <si>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</si>
  <si>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</si>
  <si>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</si>
  <si>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</si>
  <si>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</si>
  <si>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</si>
  <si>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</si>
  <si>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</si>
  <si>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</si>
  <si>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</si>
  <si>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</si>
  <si>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</si>
  <si>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</si>
  <si>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</si>
  <si>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</si>
  <si>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</si>
  <si>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</si>
  <si>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</si>
  <si>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</si>
  <si>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</si>
  <si>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</si>
  <si>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</si>
  <si>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</si>
  <si>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</si>
  <si>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</si>
  <si>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</si>
  <si>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</si>
  <si>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</si>
  <si>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</si>
  <si>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</si>
  <si>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</si>
  <si>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</si>
  <si>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</si>
  <si>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</si>
  <si>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</si>
  <si>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</si>
  <si>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</si>
  <si>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</si>
  <si>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</si>
  <si>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</si>
  <si>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</si>
  <si>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</si>
  <si>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</si>
  <si>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</si>
  <si>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</si>
  <si>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</si>
  <si>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</si>
  <si>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</si>
  <si>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</si>
  <si>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</si>
  <si>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</si>
  <si>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</si>
  <si>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</si>
  <si>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</si>
  <si>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</si>
  <si>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</si>
  <si>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</si>
  <si>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</si>
  <si>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</si>
  <si>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</si>
  <si>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</si>
  <si>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</si>
  <si>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</si>
  <si>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</si>
  <si>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</si>
  <si>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</si>
  <si>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</si>
  <si>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</si>
  <si>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</si>
  <si>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</si>
  <si>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</si>
  <si>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</si>
  <si>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</si>
  <si>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</si>
  <si>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</si>
  <si>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</si>
  <si>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</si>
  <si>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</si>
  <si>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</si>
  <si>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</si>
  <si>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</si>
  <si>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</si>
  <si>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</si>
  <si>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</si>
  <si>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</si>
  <si>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</si>
  <si>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</si>
  <si>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</si>
  <si>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</si>
  <si>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</si>
  <si>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</si>
  <si>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</si>
  <si>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</si>
  <si>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</si>
  <si>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</si>
  <si>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</si>
  <si>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</si>
  <si>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</si>
  <si>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</si>
  <si>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</si>
  <si>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</si>
  <si>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</si>
  <si>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</si>
  <si>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</si>
  <si>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</si>
  <si>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</si>
  <si>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</si>
  <si>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</si>
  <si>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</si>
  <si>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</si>
  <si>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</si>
  <si>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</si>
  <si>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</si>
  <si>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</si>
  <si>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</si>
  <si>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</si>
  <si>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</si>
  <si>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</si>
  <si>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</si>
  <si>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</si>
  <si>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</si>
  <si>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</si>
  <si>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</si>
  <si>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</si>
  <si>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</si>
  <si>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</si>
  <si>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Separatkloakering</t>
  </si>
  <si>
    <t xml:space="preserve">Udvidelse af forsyningsområde 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</si>
  <si>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</si>
  <si>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</si>
  <si>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</si>
  <si>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</si>
  <si>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</si>
  <si>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</si>
  <si>
    <t>Ingen bortfald eller nedsættelse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</si>
</sst>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284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+Pb2qnZubszLq0KbyCK+YJgCQmYucltLvBkuyg+fPOhtGs7Ho2r32uBcxZYN+c/zjfYLXmVEKlVnzpsGqWkiA==" saltValue="he0JeLGm0SJjOLALqP27x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1455706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94267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129509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69935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1749417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1760982.2033511302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4" t="s">
        <v>142</v>
      </c>
      <c r="C18" s="95"/>
      <c r="D18" s="96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4"/>
      <c r="C23" s="95"/>
      <c r="D23" s="96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4" t="s">
        <v>115</v>
      </c>
      <c r="C26" s="95"/>
      <c r="D26" s="96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4"/>
      <c r="C31" s="95"/>
      <c r="D31" s="96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U7oE/zN5IUuMSl95prNKhLMWabh1CPMU9B+DRJmA+hfYqL+M1XX7aiONMS0lrbC62pzgTJ7//IZ6mbvUovPAYg==" saltValue="JOJs+puMU2e+hTJVaKLrw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266</v>
      </c>
      <c r="C8" s="95"/>
      <c r="D8" s="95"/>
      <c r="E8" s="95"/>
      <c r="F8" s="96"/>
      <c r="G8" s="1"/>
    </row>
    <row r="9" spans="1:7" x14ac:dyDescent="0.45">
      <c r="A9" s="1"/>
      <c r="B9" s="103" t="s">
        <v>267</v>
      </c>
      <c r="C9" s="104"/>
      <c r="D9" s="105"/>
      <c r="E9" s="9">
        <v>25368511.153705731</v>
      </c>
      <c r="F9" s="14" t="s">
        <v>3</v>
      </c>
      <c r="G9" s="1"/>
    </row>
    <row r="10" spans="1:7" x14ac:dyDescent="0.45">
      <c r="A10" s="1"/>
      <c r="B10" s="103" t="s">
        <v>268</v>
      </c>
      <c r="C10" s="104"/>
      <c r="D10" s="105"/>
      <c r="E10" s="9">
        <v>16512076.546866938</v>
      </c>
      <c r="F10" s="14" t="s">
        <v>3</v>
      </c>
      <c r="G10" s="1"/>
    </row>
    <row r="11" spans="1:7" x14ac:dyDescent="0.45">
      <c r="A11" s="1"/>
      <c r="B11" s="103" t="s">
        <v>269</v>
      </c>
      <c r="C11" s="104"/>
      <c r="D11" s="105"/>
      <c r="E11" s="9">
        <v>16512076.546866938</v>
      </c>
      <c r="F11" s="14" t="s">
        <v>3</v>
      </c>
      <c r="G11" s="1"/>
    </row>
    <row r="12" spans="1:7" x14ac:dyDescent="0.45">
      <c r="A12" s="1"/>
      <c r="B12" s="103" t="s">
        <v>270</v>
      </c>
      <c r="C12" s="104"/>
      <c r="D12" s="105"/>
      <c r="E12" s="9">
        <v>12563909.944430947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271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272</v>
      </c>
      <c r="C16" s="95"/>
      <c r="D16" s="95"/>
      <c r="E16" s="95"/>
      <c r="F16" s="96"/>
      <c r="G16" s="1"/>
    </row>
    <row r="17" spans="1:7" x14ac:dyDescent="0.45">
      <c r="A17" s="1"/>
      <c r="B17" s="103" t="s">
        <v>273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274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275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101386549.77982964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108083540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276</v>
      </c>
      <c r="C26" s="57"/>
      <c r="D26" s="64"/>
      <c r="E26" s="48">
        <f>E23-(E24-E25)</f>
        <v>-6696990.2201703638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9" t="s">
        <v>281</v>
      </c>
      <c r="C31" s="120"/>
      <c r="D31" s="121"/>
      <c r="E31" s="9">
        <v>3</v>
      </c>
      <c r="F31" s="14"/>
      <c r="G31" s="1"/>
    </row>
    <row r="32" spans="1:7" x14ac:dyDescent="0.4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4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45">
      <c r="A35" s="1"/>
      <c r="B35" s="116"/>
      <c r="C35" s="117"/>
      <c r="D35" s="117"/>
      <c r="E35" s="117"/>
      <c r="F35" s="118"/>
      <c r="G35" s="1"/>
    </row>
    <row r="36" spans="1:7" ht="75" customHeight="1" x14ac:dyDescent="0.45">
      <c r="A36" s="1"/>
      <c r="B36" s="97" t="s">
        <v>280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WL9XmzIcxxvPAzm+9YCh9szvYK8o0oS47bTN0El/rGRgxC3CPAgicRT8j8VR5WsMIZaQAzNYgcf1dzfswntD+w==" saltValue="7fYx7qC5kIN0Qmtq7fceZ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RZIZ7CK43qXp+n665r9Kb7nSRCtdTU0NciGTCinUqy9K+H7vjoQB47z0v2f1dQLRoJFj9uyfMGU35xXIm154Q==" saltValue="/PQO6rLO/nfRphU7s1v61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7sanQfeY2+WPaOqfaAZwpIr9Xgl/2x7W0+kVKGt1KBsi+ZrxKRGbOU2lE+m/LxTeI2Esuk0ycLkpOZkhgMksg==" saltValue="AHSBduzDBRlXtwcEUCtSf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278</v>
      </c>
      <c r="C11" s="22">
        <v>95105</v>
      </c>
      <c r="D11" s="14" t="s">
        <v>3</v>
      </c>
      <c r="E11" s="9">
        <v>1361570</v>
      </c>
      <c r="F11" s="14" t="s">
        <v>3</v>
      </c>
      <c r="G11" s="1"/>
    </row>
    <row r="12" spans="1:7" x14ac:dyDescent="0.45">
      <c r="A12" s="1"/>
      <c r="B12" s="25" t="s">
        <v>279</v>
      </c>
      <c r="C12" s="22">
        <v>1185504</v>
      </c>
      <c r="D12" s="14" t="s">
        <v>3</v>
      </c>
      <c r="E12" s="9">
        <v>1984798</v>
      </c>
      <c r="F12" s="14" t="s">
        <v>3</v>
      </c>
      <c r="G12" s="1"/>
    </row>
    <row r="13" spans="1:7" x14ac:dyDescent="0.45">
      <c r="A13" s="1"/>
      <c r="B13" s="38" t="s">
        <v>163</v>
      </c>
      <c r="C13" s="12">
        <f>SUM(C10:C12)</f>
        <v>1280609</v>
      </c>
      <c r="D13" s="13" t="s">
        <v>3</v>
      </c>
      <c r="E13" s="12">
        <f>SUM(E10:E12)</f>
        <v>3346368</v>
      </c>
      <c r="F13" s="13" t="s">
        <v>3</v>
      </c>
      <c r="G13" s="1"/>
    </row>
    <row r="14" spans="1:7" x14ac:dyDescent="0.45">
      <c r="A14" s="1"/>
      <c r="B14" s="38" t="s">
        <v>222</v>
      </c>
      <c r="C14" s="12">
        <f>C13*(1+'Fane 14. Nøgletal'!C14)</f>
        <v>1284835.0097000001</v>
      </c>
      <c r="D14" s="13" t="s">
        <v>3</v>
      </c>
      <c r="E14" s="12">
        <f>E13*(1+'Fane 14. Nøgletal'!C14)</f>
        <v>3357411.0144000002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ls4CfLP4SkKNG65sYlPDwhCzAjD45kmPbfwU9a/UjNv4ULcux0tarqADqPp7mPfznLEMElq/H3JosdYssW3vmA==" saltValue="B9/K0eHoWq3biqQCr243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283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283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H33q3o0R7zZORWVvsoR4rFE+t7uudY1krPy7NTwMVgO608Z7ug7AhAYnATuGJe8OLaRhPush6Kf5B101aQTlIw==" saltValue="+3lNkl5wZKQt2cKOLGnXU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BD4ZESaw5EYL4JOvJcpagptX9/1HfX/gbtCN0rntqzbCC9VLybb1/8/jiC/wJgBWIwQEM5L8txFT3ODfXI4t2g==" saltValue="+xVsNmtj8Ps5UGTdb/xU6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Ae0upsduYxDoAUUTBEpdmRp1fA5gvRk6DB6XZ4BYyosGV0GojEeS8fC1GkXb/N8uvD8z9wGwsOyqaqsieyubPQ==" saltValue="UVLwf3eW3YzKP/R+/su4S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286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286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286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286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ZV1JsM0Zp9iFUWELYPB2C4fARQ3BVWXeRm5/aFGahRGKSq/10RYJ1YQb+IQfVVkB4U5AVDTGn2EfQDdeYn9A/Q==" saltValue="ifd0bPj8KBAq378SsT4fm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nUQXvdIst98Bw0kkd2ppZyVaK+4uUD/3S3hh4LVw7d09/ZIee/ZlEYYcT3EEZMxvAFcLwmD8b3SssoL2R81+vg==" saltValue="ErqRCfzR2Orq5KFUUeUVZ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101256820.83284476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tillæg'!C14</f>
        <v>1284835.0097000001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tillæg'!E14</f>
        <v>3357411.0144000002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349466.92062791775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-2124970.6755514541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drift'!G39</f>
        <v>-592308.05628242705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-1275723.3682566127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102255531.67748219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1760982.2033511302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285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104016513.88083331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54H47UpfRkUd0CSBm9gfGGKIbh4G2YXGvdN9HsZUghe09MFMM6qz/kwX8ouNnpYRRwqlMPI53VMjL2crGpAsQ==" saltValue="vZalTs1xJzSMBPtPL6PaU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102255531.67748219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337443.25453569123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-2051859.4986403575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drift'!G46</f>
        <v>-582377.4194107959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-1260990.2431923558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98697747.770774364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1766793.444622189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285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100464541.21539655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LUyXTHyNGgL8HxAlF9ct7j4YLIn50J8jPsY6gLj69YCMS+AbDbE1mLL/zALA4wTUd7P7rBnnMRM7i6uo6AgK7Q==" saltValue="GXPHOgry1lSgKOwHFm09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98697747.770774364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325702.56764355541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-1980469.0067683584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drift'!G54</f>
        <v>-572613.27959695458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-1246427.2686321663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95223940.783420429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1772623.8629894424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96996564.646409869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8Kjcmy9UkhU6PCVpJ94yeAArVKuAhVtKmWHNoluD3rQWqXE0hxQS41W5VZUV4aDLHafpinc99JVFY4lHAj1rA==" saltValue="j3QGoS/oHYWi/d3HqJKm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95223940.783420429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314239.00458528742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-1910763.5957601143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drift'!G60</f>
        <v>-563012.8453512321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-1232032.4795350966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91832370.867359266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1778473.5217373078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93610844.389096573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AvakNNA7XXoy1pQwFzi1TvtdATEu0+mIYlRlSEYMGqVpmlb6ry4p9ZA4gW1mQ3qss//5A070YhLgIrrWuH+oxg==" saltValue="kjpkvhu8PHnB9/dqpObXo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104246226.93440321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7714.9884000000002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2053744.7934662232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-2061545.6454046655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drift'!G33</f>
        <v>-576186.90665476059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-2413133.3313652412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101256820.83284476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3806680.4785548002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105063501.31139956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Df0CFIhzrfwkh3Ze/0ESmPUGQ9/OSd/KK3vSfUTtnfRuDs92m2F/FcBybUxZXm8ibTMVzvCmHLC679S35vRveg==" saltValue="mOvAmDGxGbAy3FdX3ySCG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4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45</v>
      </c>
      <c r="C5" s="104"/>
      <c r="D5" s="104"/>
      <c r="E5" s="104"/>
      <c r="F5" s="105"/>
      <c r="G5" s="24">
        <v>29064699.723034557</v>
      </c>
      <c r="H5" s="14" t="s">
        <v>3</v>
      </c>
      <c r="I5" s="1"/>
    </row>
    <row r="6" spans="1:9" x14ac:dyDescent="0.45">
      <c r="A6" s="1"/>
      <c r="B6" s="97" t="s">
        <v>145</v>
      </c>
      <c r="C6" s="98"/>
      <c r="D6" s="98"/>
      <c r="E6" s="98"/>
      <c r="F6" s="99"/>
      <c r="G6" s="9">
        <v>0</v>
      </c>
      <c r="H6" s="14" t="s">
        <v>3</v>
      </c>
      <c r="I6" s="1"/>
    </row>
    <row r="7" spans="1:9" x14ac:dyDescent="0.45">
      <c r="A7" s="1"/>
      <c r="B7" s="103" t="s">
        <v>46</v>
      </c>
      <c r="C7" s="104"/>
      <c r="D7" s="104"/>
      <c r="E7" s="104"/>
      <c r="F7" s="105"/>
      <c r="G7" s="24">
        <f>SUM(G5:G6)*'Fane 14. Nøgletal'!C29</f>
        <v>581293.99446069112</v>
      </c>
      <c r="H7" s="14" t="s">
        <v>3</v>
      </c>
      <c r="I7" s="1"/>
    </row>
    <row r="8" spans="1:9" x14ac:dyDescent="0.4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4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28981865.328823909</v>
      </c>
      <c r="H11" s="14" t="s">
        <v>3</v>
      </c>
      <c r="I11" s="1"/>
    </row>
    <row r="12" spans="1:9" ht="15" customHeight="1" x14ac:dyDescent="0.45">
      <c r="A12" s="1"/>
      <c r="B12" s="103" t="s">
        <v>146</v>
      </c>
      <c r="C12" s="104"/>
      <c r="D12" s="104"/>
      <c r="E12" s="104"/>
      <c r="F12" s="105"/>
      <c r="G12" s="24">
        <v>-50035.243615499661</v>
      </c>
      <c r="H12" s="14" t="s">
        <v>3</v>
      </c>
      <c r="I12" s="1"/>
    </row>
    <row r="13" spans="1:9" x14ac:dyDescent="0.45">
      <c r="A13" s="1"/>
      <c r="B13" s="97" t="s">
        <v>143</v>
      </c>
      <c r="C13" s="98"/>
      <c r="D13" s="98"/>
      <c r="E13" s="98"/>
      <c r="F13" s="99"/>
      <c r="G13" s="9">
        <v>0</v>
      </c>
      <c r="H13" s="14" t="s">
        <v>3</v>
      </c>
      <c r="I13" s="1"/>
    </row>
    <row r="14" spans="1:9" x14ac:dyDescent="0.4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4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578636.60170416813</v>
      </c>
      <c r="H15" s="14" t="s">
        <v>3</v>
      </c>
      <c r="I15" s="1"/>
    </row>
    <row r="16" spans="1:9" x14ac:dyDescent="0.4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4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28849374.369465567</v>
      </c>
      <c r="H19" s="14" t="s">
        <v>3</v>
      </c>
      <c r="I19" s="1"/>
    </row>
    <row r="20" spans="1:9" x14ac:dyDescent="0.45">
      <c r="A20" s="1"/>
      <c r="B20" s="106" t="s">
        <v>51</v>
      </c>
      <c r="C20" s="107"/>
      <c r="D20" s="107"/>
      <c r="E20" s="107"/>
      <c r="F20" s="108"/>
      <c r="G20" s="9">
        <v>0</v>
      </c>
      <c r="H20" s="14" t="s">
        <v>3</v>
      </c>
      <c r="I20" s="1"/>
    </row>
    <row r="21" spans="1:9" x14ac:dyDescent="0.4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576987.48738931131</v>
      </c>
      <c r="H21" s="14" t="s">
        <v>3</v>
      </c>
      <c r="I21" s="1"/>
    </row>
    <row r="22" spans="1:9" x14ac:dyDescent="0.4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4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28829352.90365316</v>
      </c>
      <c r="H25" s="14" t="s">
        <v>3</v>
      </c>
      <c r="I25" s="1"/>
    </row>
    <row r="26" spans="1:9" x14ac:dyDescent="0.45">
      <c r="A26" s="1"/>
      <c r="B26" s="106" t="s">
        <v>54</v>
      </c>
      <c r="C26" s="107"/>
      <c r="D26" s="107"/>
      <c r="E26" s="107"/>
      <c r="F26" s="108"/>
      <c r="G26" s="9">
        <v>0</v>
      </c>
      <c r="H26" s="14" t="s">
        <v>3</v>
      </c>
      <c r="I26" s="1"/>
    </row>
    <row r="27" spans="1:9" x14ac:dyDescent="0.4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576587.05807306326</v>
      </c>
      <c r="H27" s="14" t="s">
        <v>3</v>
      </c>
      <c r="I27" s="1"/>
    </row>
    <row r="28" spans="1:9" x14ac:dyDescent="0.4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4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28809345.332738027</v>
      </c>
      <c r="H31" s="14" t="s">
        <v>3</v>
      </c>
      <c r="I31" s="1"/>
    </row>
    <row r="32" spans="1:9" x14ac:dyDescent="0.45">
      <c r="A32" s="1"/>
      <c r="B32" s="103" t="s">
        <v>171</v>
      </c>
      <c r="C32" s="104"/>
      <c r="D32" s="104"/>
      <c r="E32" s="104"/>
      <c r="F32" s="105"/>
      <c r="G32" s="9">
        <v>0</v>
      </c>
      <c r="H32" s="14" t="s">
        <v>3</v>
      </c>
      <c r="I32" s="1"/>
    </row>
    <row r="33" spans="1:9" x14ac:dyDescent="0.4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576186.90665476059</v>
      </c>
      <c r="H33" s="14" t="s">
        <v>3</v>
      </c>
      <c r="I33" s="1"/>
    </row>
    <row r="34" spans="1:9" x14ac:dyDescent="0.4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4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28326327.848889343</v>
      </c>
      <c r="H37" s="14" t="s">
        <v>3</v>
      </c>
      <c r="I37" s="1"/>
    </row>
    <row r="38" spans="1:9" x14ac:dyDescent="0.45">
      <c r="A38" s="1"/>
      <c r="B38" s="103" t="s">
        <v>236</v>
      </c>
      <c r="C38" s="104"/>
      <c r="D38" s="104"/>
      <c r="E38" s="104"/>
      <c r="F38" s="105"/>
      <c r="G38" s="24">
        <f>SUM('Fane 2.1. Økonomisk ramme 2022'!C10,'Fane 2.1. Økonomisk ramme 2022'!C12,'Fane 2.1. Økonomisk ramme 2022'!C14)*(1+'Fane 14. Nøgletal'!C14)</f>
        <v>1289074.9652320102</v>
      </c>
      <c r="H38" s="14" t="s">
        <v>3</v>
      </c>
      <c r="I38" s="1"/>
    </row>
    <row r="39" spans="1:9" x14ac:dyDescent="0.4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592308.05628242705</v>
      </c>
      <c r="H39" s="14" t="s">
        <v>3</v>
      </c>
      <c r="I39" s="1"/>
    </row>
    <row r="40" spans="1:9" x14ac:dyDescent="0.4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4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29118870.970539797</v>
      </c>
      <c r="H43" s="14" t="s">
        <v>3</v>
      </c>
      <c r="I43" s="1"/>
    </row>
    <row r="44" spans="1:9" x14ac:dyDescent="0.45">
      <c r="A44" s="1"/>
      <c r="B44" s="109" t="s">
        <v>237</v>
      </c>
      <c r="C44" s="110"/>
      <c r="D44" s="110"/>
      <c r="E44" s="110"/>
      <c r="F44" s="111"/>
      <c r="G44" s="24">
        <f>G38*(1+'Fane 14. Nøgletal'!C14)</f>
        <v>1293328.912617276</v>
      </c>
      <c r="H44" s="14" t="s">
        <v>3</v>
      </c>
      <c r="I44" s="1"/>
    </row>
    <row r="45" spans="1:9" x14ac:dyDescent="0.4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4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582377.4194107959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4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28630663.979847729</v>
      </c>
      <c r="H52" s="14" t="s">
        <v>3</v>
      </c>
      <c r="I52" s="1"/>
    </row>
    <row r="53" spans="1:9" x14ac:dyDescent="0.4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4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572613.27959695458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45">
      <c r="A58" s="1"/>
      <c r="B58" s="59" t="s">
        <v>202</v>
      </c>
      <c r="C58" s="60"/>
      <c r="D58" s="60"/>
      <c r="E58" s="60"/>
      <c r="F58" s="61"/>
      <c r="G58" s="24">
        <f>(G52+G53-G54)*(1+'Fane 14. Nøgletal'!C14)</f>
        <v>28150642.267561603</v>
      </c>
      <c r="H58" s="14" t="s">
        <v>3</v>
      </c>
      <c r="I58" s="1"/>
    </row>
    <row r="59" spans="1:9" x14ac:dyDescent="0.45">
      <c r="A59" s="1"/>
      <c r="B59" s="59" t="s">
        <v>203</v>
      </c>
      <c r="C59" s="60"/>
      <c r="D59" s="60"/>
      <c r="E59" s="60"/>
      <c r="F59" s="61"/>
      <c r="G59" s="9">
        <f>-'Fane 13. Bortfald'!C30*(1+'Fane 14. Nøgletal'!C14)</f>
        <v>0</v>
      </c>
      <c r="H59" s="14" t="s">
        <v>3</v>
      </c>
      <c r="I59" s="1"/>
    </row>
    <row r="60" spans="1:9" x14ac:dyDescent="0.45">
      <c r="A60" s="1"/>
      <c r="B60" s="59" t="s">
        <v>204</v>
      </c>
      <c r="C60" s="60"/>
      <c r="D60" s="60"/>
      <c r="E60" s="60"/>
      <c r="F60" s="61"/>
      <c r="G60" s="24">
        <f>(G58+G59)*'Fane 14. Nøgletal'!C29</f>
        <v>563012.8453512321</v>
      </c>
      <c r="H60" s="14" t="s">
        <v>3</v>
      </c>
      <c r="I60" s="1"/>
    </row>
    <row r="61" spans="1:9" x14ac:dyDescent="0.4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4RJfz0wp8xLWmAoqBJBGHbm22VcoIUgu/eUpGxgLLA+jS5hDj9GxoI/R9exfjUzSE7RtXgwV0/GdGlVjnAnZZA==" saltValue="o45HeQn9gbfZm5L6+e1X7A==" spinCount="100000" sheet="1" objects="1" scenarios="1"/>
  <mergeCells count="37"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82045859.795168594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746617.32413603424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82721979.214275628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367483.04197427252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1470683.4819356233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83047107.402864784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2058771.3818050995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1487845.1120524111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85265308.935968027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490668.68302880676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2435469.7643795102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84961921.859353274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7809.1112584800003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2413133.3313652412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82829034.411456034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3368490.4707475207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1275723.3682566127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85202043.458942965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24">
        <f>G36*(1+'Fane 14. Nøgletal'!C14)</f>
        <v>3379606.4893009877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1260990.2431923558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84218058.69136259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1246427.2686321663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83245437.806425437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1232032.4795350966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5SbXdhgS6XaKtUTNNicH5BRNRnmYMobT8HZOldbjCs2ckyac4bTegvvp/GocVtOy0RiPj4YuKLTYqIxa8L1kjw==" saltValue="Ph8dIlxod4RRZLuk3UlGl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1.0751397772037676E-2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1.7318517766165154E-2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1.9392253834916384E-2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jKwOv36yWlJHa8HHyACWCm6uI7/3HWUGLqar0NscUp9emgupVt1KZHYqmcABoI14K58dhfNiI6dtBq5fnRWZA==" saltValue="T77dM8HgXAwpYHuTqHxOb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2021-09-13T01:03:20Z</dcterms:modified>
</cp:coreProperties>
</file>