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Kalundborg Renseanlæg AS (S055)\ØR2027\"/>
    </mc:Choice>
  </mc:AlternateContent>
  <xr:revisionPtr revIDLastSave="0" documentId="13_ncr:1_{0126A60A-C5C9-4A84-A8DE-7B44E3D450AA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tillæg'!$A$1:$G$25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tillæg'!$A$1:$G$25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tillæg'!$B$8:$F$23</definedName>
    <definedName name="VarigeTillæg_Tabel_KS">'5.2. Varige tillæg'!$B$21</definedName>
    <definedName name="VarigeTillæg_Tabel_SletSmå">'5.2. Varige tillæg'!$B$20:$F$20</definedName>
    <definedName name="VarigeTillæg_Tabel_Værdi">'5.2. Varige tillæg'!$B$19</definedName>
    <definedName name="VarigeTillæg_Tabel_Værdi_korr">'5.2. Varige tillæg'!$B$23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9" i="9"/>
  <c r="E20" i="9" s="1"/>
  <c r="C19" i="9"/>
  <c r="C21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8" i="3" s="1"/>
  <c r="C16" i="6"/>
  <c r="C16" i="12" l="1"/>
  <c r="C20" i="3" s="1"/>
  <c r="C12" i="3"/>
  <c r="C12" i="11"/>
  <c r="C19" i="3" s="1"/>
  <c r="C13" i="3"/>
  <c r="C9" i="7"/>
  <c r="C20" i="7" s="1"/>
  <c r="C11" i="4" s="1"/>
  <c r="C12" i="4" s="1"/>
  <c r="C15" i="4" s="1"/>
  <c r="C19" i="4" s="1"/>
  <c r="C24" i="4" s="1"/>
  <c r="C20" i="9"/>
  <c r="C22" i="9" s="1"/>
  <c r="C23" i="9" s="1"/>
  <c r="E21" i="9"/>
  <c r="E22" i="9" s="1"/>
  <c r="E23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<sst xmlns="http://schemas.openxmlformats.org/spreadsheetml/2006/main" count="342" uniqueCount="161">
  <si>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</si>
  <si>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</si>
  <si>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</si>
  <si>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</si>
  <si>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</si>
  <si>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</si>
  <si>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</si>
  <si>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</si>
  <si>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</si>
  <si>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</si>
  <si>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</si>
  <si>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</si>
  <si>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</si>
  <si>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</si>
  <si>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</si>
  <si>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</si>
  <si>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</si>
  <si>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</si>
  <si>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</si>
  <si>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</si>
  <si>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</si>
  <si>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</si>
  <si>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</si>
  <si>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</si>
  <si>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</si>
  <si>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</si>
  <si>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</si>
  <si>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</si>
  <si>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</si>
  <si>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</si>
  <si>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</si>
  <si>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</si>
  <si>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</si>
  <si>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</si>
  <si>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</si>
  <si>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</si>
  <si>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</si>
  <si>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</si>
  <si>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</si>
  <si>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</si>
  <si>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</si>
  <si>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</si>
  <si>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</si>
  <si>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</si>
  <si>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</si>
  <si>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</si>
  <si>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</si>
  <si>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</si>
  <si>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</si>
  <si>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</si>
  <si>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</si>
  <si>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</si>
  <si>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</si>
  <si>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</si>
  <si>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</si>
  <si>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</si>
  <si>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</si>
  <si>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</si>
  <si>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</si>
  <si>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</si>
  <si>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</si>
  <si>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</si>
  <si>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</si>
  <si>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</si>
  <si>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</si>
  <si>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</si>
  <si>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</si>
  <si>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</si>
  <si>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</si>
  <si>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</si>
  <si>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</si>
  <si>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</si>
  <si>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</si>
  <si>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</si>
  <si>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</si>
  <si>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</si>
  <si>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</si>
  <si>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</si>
  <si>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</si>
  <si>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</si>
  <si>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</si>
  <si>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</si>
  <si>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</si>
  <si>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</si>
  <si>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</si>
  <si>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</si>
  <si>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</si>
  <si>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</si>
  <si>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</si>
  <si>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</si>
  <si>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</si>
  <si>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</si>
  <si>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</si>
  <si>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</si>
  <si>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</si>
  <si>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</si>
  <si>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</si>
  <si>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</si>
  <si>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</si>
  <si>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</si>
  <si>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</si>
  <si>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</si>
  <si>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</si>
  <si>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</si>
  <si>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</si>
  <si>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</si>
  <si>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</si>
  <si>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</si>
  <si>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</si>
  <si>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</si>
  <si>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</si>
  <si>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</si>
  <si>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</si>
  <si>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</si>
  <si>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</si>
  <si>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</si>
  <si>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</si>
  <si>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</si>
  <si>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</si>
  <si>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</si>
  <si>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</si>
  <si>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</si>
  <si>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</si>
  <si>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</si>
  <si>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</si>
  <si>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</si>
  <si>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</si>
  <si>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</si>
  <si>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</si>
  <si>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</si>
  <si>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</si>
  <si>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</si>
  <si>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</si>
  <si>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</si>
  <si>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</si>
  <si>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</si>
  <si>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</si>
  <si>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</si>
  <si>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</si>
  <si>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</si>
  <si>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</si>
  <si>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</si>
  <si>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</si>
  <si>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</si>
  <si>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</si>
  <si>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</si>
  <si>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</si>
  <si>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</si>
  <si>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</si>
  <si>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Energirapport</t>
  </si>
  <si>
    <t>Flere medarbejdere</t>
  </si>
  <si>
    <t>NIS2-tiltag</t>
  </si>
  <si>
    <t>Ny efterklaringstank, Ornum Renseanlæg</t>
  </si>
  <si>
    <t>Ny udledningstilladelse, KCR</t>
  </si>
  <si>
    <t>Nye prøveudtagere</t>
  </si>
  <si>
    <t>Opgradering af beluftningstanke, KCR</t>
  </si>
  <si>
    <t>Test af nye renseteknologier</t>
  </si>
  <si>
    <t>Forøgelse af debiteret vandmængde</t>
  </si>
  <si>
    <t>Bæredygtighedsrapportering</t>
  </si>
  <si>
    <t>CER-tiltag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</si>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</sst>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80THjm8V+gTkbkbkjEONTQHyFkOY9wLqrfPyjdxHn8Zwle/wJhOvapENi6aRj2fIquHF1nNu5zJIIYnNz8qM7Q==" saltValue="KLweaRNLw+3VN4utESVOe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>
        <v>321988</v>
      </c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-2043.3996818279747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-6439.76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331887.26246624446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PNa08BDVyg3mbwVWBbNf8ern7T1gOsbEtl4JpYkvYvk13kL+MbT2TQ4XGAP5uFyveK0Lsky59I5aCNQsynWBQQ==" saltValue="dnlZOpzJLm9SLPtFqZNAA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>
        <v>0</v>
      </c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>
        <v>0</v>
      </c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141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vmAaQD/Z00v9LOkTv2dSfLMkuJmeG644JQY4BYj57MMHL4KLgiDv8YT79bhA0+mBsX20LjF5iDyjo6wvA8xZcQ==" saltValue="WzWZLYUb1eZhVIuGz40Yo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IhnS5i2iUTPg7ap+qV19V8aywTH1EEG2/M61IIwtzieXg0KgR/OKXquHXNqpj3wY8I8RUXD6EcVdeFJVAvWYbw==" saltValue="F9A5Qb9v+Sn9McPZotPHM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7nf4Gt4LxmtcLQIwz+0gzd6yYI/GKOh4yClDZZ1n3IglBW5W1YGWMBOnRzR7JXIR50UfAWnLdpYweIWOR8VFwA==" saltValue="tj+hO1zjw54EkGcfPeEBT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Yv8pRn4LrRlDfdrPU5EPDgNRAqbrH5sd8fElo8IPJ34H/tPyLSW7tjIBjlTGqXxQzmYrKBIVMdq7WEPHwjsA2w==" saltValue="W4wCjOzE8kHaS+E8fKanD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6.34619824908995E-3</v>
      </c>
      <c r="D23" s="22"/>
    </row>
    <row r="24" spans="1:4" ht="15" customHeight="1" x14ac:dyDescent="0.25">
      <c r="A24" s="11"/>
      <c r="B24" s="44" t="s">
        <v>121</v>
      </c>
      <c r="C24" s="8">
        <v>6.34619824908995E-3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FQ6KFf6Q58suiESugBqNzbmLsihxTaG8rS3YEl+sYcRp9fhCfKrvJHzYbYmCdCyMG2mOJ3TuirCyAvEV1zIbGw==" saltValue="Q9Gi0MxkciLeWrA/ZgqAU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50897023.111842506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tillæg'!C23+'5.2. Varige tillæg'!E23</f>
        <v>3011225.264394897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-342112.4314567839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-686907.11786635977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1528209.7130978219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54407438.540012076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331887.26246624446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54739325.802478321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oXZ944in6WKNoPDl8D0ETmrorXCnA9rzgC9vgdkG9gRcbfvwa97neIXGnlZPka2XLqqmpUq2y/WDjb9QrVSnyA==" saltValue="9zChQG+hQfaWPriYd0Tzk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52150365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3168850.9547520005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tillæg'!C19+'5.2. Varige tillæg'!E19+'5.3. Engangstillæg'!C13+'5.3. Engangstillæg'!E13</f>
        <v>4001993.3235816001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59321209.278333597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53242207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6079002.2783335969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1408063</v>
      </c>
      <c r="D18" s="46" t="s">
        <v>31</v>
      </c>
      <c r="E18" s="11"/>
    </row>
    <row r="19" spans="1:5" ht="15" customHeight="1" x14ac:dyDescent="0.25">
      <c r="A19" s="11"/>
      <c r="B19" s="25" t="s">
        <v>142</v>
      </c>
      <c r="C19" s="41">
        <f>C15+C18</f>
        <v>7487065.2783335969</v>
      </c>
      <c r="D19" s="27" t="s">
        <v>31</v>
      </c>
      <c r="E19" s="11"/>
    </row>
    <row r="20" spans="1:5" ht="27.75" customHeight="1" x14ac:dyDescent="0.25">
      <c r="A20" s="11"/>
      <c r="B20" s="49" t="s">
        <v>143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26.25" x14ac:dyDescent="0.25">
      <c r="A23" s="11"/>
      <c r="B23" s="52" t="s">
        <v>145</v>
      </c>
      <c r="C23" s="53">
        <f>100*1408063/(49680403+3817450)</f>
        <v>2.6319990822809283</v>
      </c>
      <c r="D23" s="46" t="s">
        <v>146</v>
      </c>
      <c r="E23" s="11"/>
    </row>
    <row r="24" spans="1:5" ht="26.25" x14ac:dyDescent="0.25">
      <c r="A24" s="11"/>
      <c r="B24" s="52" t="s">
        <v>147</v>
      </c>
      <c r="C24" s="53">
        <f>C19/C12*100</f>
        <v>12.621228342133886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xMe56vl++CBPiPeUXwaPtT6icWfncj804h8anClPKhA11PiDURNCSWWxiznJnEpKGDe5kZudFbn3/gSzx4Rqug==" saltValue="fcs7LmYeGwTO9Kv7aHtMf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47285431.524245441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3168850.9547520005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-320192.87912730349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-666674.77642518957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1429608.288397559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50897023.111842506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338836.11728560267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-141259.01882998645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160</v>
      </c>
      <c r="C23" s="78">
        <v>51094600.210298121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jnc9t53o9VZ48k/iWxbUTBLTxbvwZ4lyHWhOvAuNz0+KeuzTXZU9vcrWmW1+WH3N17qx/O3dWEOrJF9liFfPPQ==" saltValue="7Z0nrLAUA3kOAmcroV28u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34297083.873193868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-685941.67746387736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tillæg'!C19)*(1+'8. Nøgletal'!C9)*(1-'8. Nøgletal'!C19)+'5.6 Anlægsprojekter'!C12-'6. Bortfald'!C12+'7. Tilknyttet virksomhed'!C12</f>
        <v>734213.69758799998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34345355.89331799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-686907.11786635977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21928578.246655915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tillæg'!E19)*(1+'8. Nøgletal'!C9)*(1-'8. Nøgletal'!C14)+'5.6 Anlægsprojekter'!E12-'6. Bortfald'!E12+'7. Tilknyttet virksomhed'!E12</f>
        <v>2296339.1470999997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24224917.393755913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-686907.11786635977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K6W8bgp9Ecpd7F2bipx+POqoJI1X91L/godTeoFHXkPwJvz/LGNcIvEk252w1lV07r2xlQ4eT/aSaaazYIFi5A==" saltValue="zJAkWaSftiJ0BiTPEpFcu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15976.314767200005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210767.0088144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8"/>
      <c r="C13" s="99"/>
      <c r="D13" s="46" t="s">
        <v>31</v>
      </c>
      <c r="E13" s="11"/>
    </row>
    <row r="14" spans="1:5" ht="15" customHeight="1" x14ac:dyDescent="0.25">
      <c r="A14" s="11"/>
      <c r="B14" s="98"/>
      <c r="C14" s="99"/>
      <c r="D14" s="46" t="s">
        <v>31</v>
      </c>
      <c r="E14" s="11"/>
    </row>
    <row r="15" spans="1:5" ht="15" customHeight="1" x14ac:dyDescent="0.25">
      <c r="A15" s="11"/>
      <c r="B15" s="98"/>
      <c r="C15" s="99"/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98"/>
      <c r="C19" s="99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226743.32358160001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liOLBwwfVaKf97qE5OWuRxKm6rBnBU2GaI/nehdGM90jcmjvf5aPcrnbTbm732sf9xCYX9sUo11jcM8p3e2zrQ==" saltValue="TE+3jwC5tlNToZEeuFiPr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3802165.88916174</v>
      </c>
      <c r="D9" s="33">
        <v>2540895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199110.68523279999</v>
      </c>
      <c r="D10" s="33">
        <v>215087</v>
      </c>
      <c r="E10" s="33">
        <f t="shared" ref="E10:E19" si="0">MAX(D10-C10,0)</f>
        <v>15976.314767200005</v>
      </c>
      <c r="F10" s="46" t="s">
        <v>31</v>
      </c>
      <c r="G10" s="11"/>
    </row>
    <row r="11" spans="1:7" ht="15" customHeight="1" x14ac:dyDescent="0.25">
      <c r="A11" s="11"/>
      <c r="B11" s="97" t="s">
        <v>139</v>
      </c>
      <c r="C11" s="33">
        <v>498276.9911856</v>
      </c>
      <c r="D11" s="33">
        <v>709044</v>
      </c>
      <c r="E11" s="33">
        <f t="shared" si="0"/>
        <v>210767.0088144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306275.94000236999</v>
      </c>
      <c r="D12" s="33">
        <v>228511</v>
      </c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8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+/q/g6WSGlhpI4YLVIryLIai8ILbmVOyeMVZGhnKNk64qUd4t+CgEMcvz62fDAN6CFIKAYsehcTUXn511uE4uw==" saltValue="7bwP5rXDaJONoSBCU0eFh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>
        <v>600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150</v>
      </c>
      <c r="C11" s="33">
        <v>0</v>
      </c>
      <c r="D11" s="46" t="s">
        <v>31</v>
      </c>
      <c r="E11" s="33">
        <v>191200</v>
      </c>
      <c r="F11" s="46" t="s">
        <v>31</v>
      </c>
      <c r="G11" s="11"/>
    </row>
    <row r="12" spans="1:7" ht="15" customHeight="1" x14ac:dyDescent="0.25">
      <c r="A12" s="11"/>
      <c r="B12" s="112" t="s">
        <v>151</v>
      </c>
      <c r="C12" s="33">
        <v>125889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152</v>
      </c>
      <c r="C13" s="33">
        <v>0</v>
      </c>
      <c r="D13" s="46" t="s">
        <v>31</v>
      </c>
      <c r="E13" s="33">
        <v>290679</v>
      </c>
      <c r="F13" s="46" t="s">
        <v>31</v>
      </c>
      <c r="G13" s="11"/>
    </row>
    <row r="14" spans="1:7" ht="15" customHeight="1" x14ac:dyDescent="0.25">
      <c r="A14" s="11"/>
      <c r="B14" s="112" t="s">
        <v>153</v>
      </c>
      <c r="C14" s="33">
        <v>0</v>
      </c>
      <c r="D14" s="46" t="s">
        <v>31</v>
      </c>
      <c r="E14" s="33">
        <v>897315</v>
      </c>
      <c r="F14" s="46" t="s">
        <v>31</v>
      </c>
      <c r="G14" s="11"/>
    </row>
    <row r="15" spans="1:7" ht="15" customHeight="1" x14ac:dyDescent="0.25">
      <c r="A15" s="11"/>
      <c r="B15" s="112" t="s">
        <v>154</v>
      </c>
      <c r="C15" s="33">
        <v>0</v>
      </c>
      <c r="D15" s="46" t="s">
        <v>31</v>
      </c>
      <c r="E15" s="33">
        <v>10282</v>
      </c>
      <c r="F15" s="46" t="s">
        <v>31</v>
      </c>
      <c r="G15" s="11"/>
    </row>
    <row r="16" spans="1:7" ht="15" customHeight="1" x14ac:dyDescent="0.25">
      <c r="A16" s="11"/>
      <c r="B16" s="112" t="s">
        <v>155</v>
      </c>
      <c r="C16" s="33">
        <v>0</v>
      </c>
      <c r="D16" s="46" t="s">
        <v>31</v>
      </c>
      <c r="E16" s="33">
        <v>756053</v>
      </c>
      <c r="F16" s="46" t="s">
        <v>31</v>
      </c>
      <c r="G16" s="11"/>
    </row>
    <row r="17" spans="1:7" ht="15" customHeight="1" x14ac:dyDescent="0.25">
      <c r="A17" s="11"/>
      <c r="B17" s="112" t="s">
        <v>156</v>
      </c>
      <c r="C17" s="33">
        <v>0</v>
      </c>
      <c r="D17" s="46" t="s">
        <v>31</v>
      </c>
      <c r="E17" s="33">
        <v>86310</v>
      </c>
      <c r="F17" s="46" t="s">
        <v>31</v>
      </c>
      <c r="G17" s="11"/>
    </row>
    <row r="18" spans="1:7" ht="15" customHeight="1" x14ac:dyDescent="0.25">
      <c r="A18" s="11"/>
      <c r="B18" s="112" t="s">
        <v>157</v>
      </c>
      <c r="C18" s="33">
        <v>601665</v>
      </c>
      <c r="D18" s="46" t="s">
        <v>31</v>
      </c>
      <c r="E18" s="33">
        <v>0</v>
      </c>
      <c r="F18" s="46" t="s">
        <v>31</v>
      </c>
      <c r="G18" s="11"/>
    </row>
    <row r="19" spans="1:7" ht="15" customHeight="1" x14ac:dyDescent="0.25">
      <c r="A19" s="11"/>
      <c r="B19" s="25" t="s">
        <v>105</v>
      </c>
      <c r="C19" s="100">
        <f>SUM(C10:C18)</f>
        <v>728154</v>
      </c>
      <c r="D19" s="101" t="s">
        <v>31</v>
      </c>
      <c r="E19" s="100">
        <f>SUM(E10:E18)</f>
        <v>2231839</v>
      </c>
      <c r="F19" s="101" t="s">
        <v>31</v>
      </c>
      <c r="G19" s="11"/>
    </row>
    <row r="20" spans="1:7" ht="15" customHeight="1" x14ac:dyDescent="0.25">
      <c r="A20" s="11"/>
      <c r="B20" s="112" t="s">
        <v>35</v>
      </c>
      <c r="C20" s="33">
        <f>-C19*'8. Nøgletal'!C23</f>
        <v>-4621.0096398678434</v>
      </c>
      <c r="D20" s="46" t="s">
        <v>31</v>
      </c>
      <c r="E20" s="33">
        <f>-E19*'8. Nøgletal'!C23</f>
        <v>-14163.692754050664</v>
      </c>
      <c r="F20" s="46" t="s">
        <v>31</v>
      </c>
      <c r="G20" s="11"/>
    </row>
    <row r="21" spans="1:7" ht="15" customHeight="1" x14ac:dyDescent="0.25">
      <c r="A21" s="11"/>
      <c r="B21" s="112" t="s">
        <v>36</v>
      </c>
      <c r="C21" s="33">
        <f>-C19*'8. Nøgletal'!C19</f>
        <v>-14563.08</v>
      </c>
      <c r="D21" s="46" t="s">
        <v>31</v>
      </c>
      <c r="E21" s="33">
        <f>-E19*'8. Nøgletal'!C14</f>
        <v>0</v>
      </c>
      <c r="F21" s="46" t="s">
        <v>31</v>
      </c>
      <c r="G21" s="11"/>
    </row>
    <row r="22" spans="1:7" ht="15" customHeight="1" x14ac:dyDescent="0.25">
      <c r="A22" s="11"/>
      <c r="B22" s="112" t="s">
        <v>37</v>
      </c>
      <c r="C22" s="33">
        <f>SUM(C19:C21)*'8. Nøgletal'!C9</f>
        <v>20489.230409407821</v>
      </c>
      <c r="D22" s="46" t="s">
        <v>31</v>
      </c>
      <c r="E22" s="33">
        <f>SUM(E19:E21)*'8. Nøgletal'!C9</f>
        <v>64090.81637940793</v>
      </c>
      <c r="F22" s="46" t="s">
        <v>31</v>
      </c>
      <c r="G22" s="11"/>
    </row>
    <row r="23" spans="1:7" ht="26.25" customHeight="1" x14ac:dyDescent="0.25">
      <c r="A23" s="11"/>
      <c r="B23" s="105" t="s">
        <v>106</v>
      </c>
      <c r="C23" s="100">
        <f>SUM(C19:C22)</f>
        <v>729459.1407695401</v>
      </c>
      <c r="D23" s="101" t="s">
        <v>31</v>
      </c>
      <c r="E23" s="100">
        <f>SUM(E19:E22)</f>
        <v>2281766.1236253572</v>
      </c>
      <c r="F23" s="101" t="s">
        <v>31</v>
      </c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  <row r="25" spans="1:7" ht="15" customHeight="1" x14ac:dyDescent="0.25">
      <c r="A25" s="11"/>
      <c r="B25" s="11"/>
      <c r="C25" s="11"/>
      <c r="D25" s="11"/>
      <c r="E25" s="11"/>
      <c r="F25" s="11"/>
      <c r="G25" s="11"/>
    </row>
  </sheetData>
  <sheetProtection algorithmName="SHA-512" hashValue="A4Vjeq05jsTOgoDk9Pu522DgFWGyK1NM3GELGNQ6oRzCZ0nAIIe9Sl+HT66IoIIk1j3UMzU68G0CHen+6s9sLw==" saltValue="Z2rh3+hdj8EnQTSJllEe6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158</v>
      </c>
      <c r="C10" s="33">
        <v>418853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159</v>
      </c>
      <c r="C11" s="33">
        <v>307202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149</v>
      </c>
      <c r="C12" s="33">
        <v>89202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815257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VaP21SwS9CdTTvXx+1NeDf+umtHUYGP0AvGqm1X9sf26mJka/ZkiH2Fsjff3chLWul2bRiHP4tAhbgnlgcD2bQ==" saltValue="pZmqLh1oSA1rQkbA3eeai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2026-08-20T12:18:39Z</dcterms:modified>
</cp:coreProperties>
</file>