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Køge Afløb AS (S059)\ØR2027\"/>
    </mc:Choice>
  </mc:AlternateContent>
  <xr:revisionPtr revIDLastSave="0" documentId="13_ncr:1_{96E69B8B-6DC2-4AD6-8921-A02FA03201D6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Engangstillæg'!$A$1:$G$16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Engangstillæg'!$B$8:$F$14</definedName>
    <definedName name="EngTillæg_Tabel_Værdi">'5.3. Engangstillæg'!$B$14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Engangstillæg'!$A$1:$G$16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C13" i="3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4" i="10"/>
  <c r="C14" i="10"/>
  <c r="E18" i="9"/>
  <c r="E19" i="9" s="1"/>
  <c r="C18" i="9"/>
  <c r="C20" i="9" s="1"/>
  <c r="E19" i="8"/>
  <c r="E18" i="8"/>
  <c r="E17" i="8"/>
  <c r="E16" i="8"/>
  <c r="E15" i="8"/>
  <c r="E14" i="8"/>
  <c r="E13" i="8"/>
  <c r="C13" i="7" s="1"/>
  <c r="E12" i="8"/>
  <c r="C12" i="7" s="1"/>
  <c r="E11" i="8"/>
  <c r="C11" i="7" s="1"/>
  <c r="E10" i="8"/>
  <c r="C10" i="7" s="1"/>
  <c r="E9" i="8"/>
  <c r="C25" i="7"/>
  <c r="C18" i="3" s="1"/>
  <c r="C16" i="6"/>
  <c r="C12" i="3" l="1"/>
  <c r="C12" i="11"/>
  <c r="C19" i="3" s="1"/>
  <c r="C9" i="7"/>
  <c r="C20" i="7" s="1"/>
  <c r="C11" i="4" s="1"/>
  <c r="C12" i="4" s="1"/>
  <c r="C15" i="4" s="1"/>
  <c r="C19" i="4" s="1"/>
  <c r="C24" i="4" s="1"/>
  <c r="C16" i="12"/>
  <c r="C20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s="1"/>
  <c r="C10" i="3" l="1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<sst xmlns="http://schemas.openxmlformats.org/spreadsheetml/2006/main" count="345" uniqueCount="160">
  <si>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</si>
  <si>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</si>
  <si>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</si>
  <si>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</si>
  <si>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</si>
  <si>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</si>
  <si>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</si>
  <si>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</si>
  <si>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</si>
  <si>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</si>
  <si>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</si>
  <si>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</si>
  <si>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</si>
  <si>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</si>
  <si>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</si>
  <si>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</si>
  <si>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</si>
  <si>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</si>
  <si>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</si>
  <si>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</si>
  <si>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</si>
  <si>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</si>
  <si>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</si>
  <si>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</si>
  <si>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</si>
  <si>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</si>
  <si>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</si>
  <si>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</si>
  <si>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</si>
  <si>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</si>
  <si>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</si>
  <si>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</si>
  <si>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</si>
  <si>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</si>
  <si>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</si>
  <si>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</si>
  <si>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</si>
  <si>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</si>
  <si>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</si>
  <si>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</si>
  <si>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</si>
  <si>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</si>
  <si>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</si>
  <si>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</si>
  <si>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</si>
  <si>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</si>
  <si>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</si>
  <si>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</si>
  <si>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</si>
  <si>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</si>
  <si>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</si>
  <si>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</si>
  <si>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</si>
  <si>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</si>
  <si>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</si>
  <si>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</si>
  <si>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</si>
  <si>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</si>
  <si>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</si>
  <si>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</si>
  <si>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</si>
  <si>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</si>
  <si>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</si>
  <si>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</si>
  <si>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</si>
  <si>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</si>
  <si>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</si>
  <si>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</si>
  <si>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</si>
  <si>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</si>
  <si>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</si>
  <si>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</si>
  <si>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</si>
  <si>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</si>
  <si>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</si>
  <si>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</si>
  <si>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</si>
  <si>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</si>
  <si>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</si>
  <si>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</si>
  <si>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</si>
  <si>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</si>
  <si>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</si>
  <si>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</si>
  <si>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</si>
  <si>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</si>
  <si>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</si>
  <si>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</si>
  <si>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</si>
  <si>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</si>
  <si>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</si>
  <si>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</si>
  <si>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</si>
  <si>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</si>
  <si>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</si>
  <si>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</si>
  <si>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</si>
  <si>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</si>
  <si>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</si>
  <si>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</si>
  <si>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</si>
  <si>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</si>
  <si>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</si>
  <si>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</si>
  <si>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</si>
  <si>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</si>
  <si>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</si>
  <si>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</si>
  <si>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</si>
  <si>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</si>
  <si>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</si>
  <si>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</si>
  <si>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</si>
  <si>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</si>
  <si>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</si>
  <si>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</si>
  <si>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</si>
  <si>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</si>
  <si>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</si>
  <si>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</si>
  <si>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</si>
  <si>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</si>
  <si>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</si>
  <si>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</si>
  <si>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</si>
  <si>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</si>
  <si>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</si>
  <si>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</si>
  <si>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</si>
  <si>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</si>
  <si>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</si>
  <si>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</si>
  <si>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</si>
  <si>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</si>
  <si>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</si>
  <si>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</si>
  <si>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</si>
  <si>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</si>
  <si>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</si>
  <si>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</si>
  <si>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</si>
  <si>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Øvrige afgifter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</si>
  <si>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</si>
  <si>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</si>
  <si>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</si>
  <si>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</si>
  <si>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</si>
  <si>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</si>
  <si>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</si>
  <si>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</si>
  <si>
    <t>4. Rensetrin</t>
  </si>
  <si>
    <t>Køge Jorddepot 2024 Rest renter</t>
  </si>
  <si>
    <t>Køge Kyst</t>
  </si>
  <si>
    <t>Køge Marina 2024 Rest renteudgifter</t>
  </si>
  <si>
    <t>Køge Nord</t>
  </si>
  <si>
    <t>Køge Nord 2024 Rest renteudgifter</t>
  </si>
  <si>
    <t>Møllebankerne</t>
  </si>
  <si>
    <t>Møllebankerne 2024 Rest renteudgifter</t>
  </si>
  <si>
    <t>Note: En positiv saldo på differencekontoen angiver, at I (vandselskabet) har takstmidler til gode hos forbrugerne. En negativ saldo angiver omvendt, at forbrugerne har takstmidler til gode hos jer.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</si>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</sst>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VDwqg4haxecr8nGXHzX8hKhTU4JDpx/pv8Az6nUXZdDEO8P+bozNYMzVYFNgghuyT1wWO0e7Tg0zSQtUcwFiqA==" saltValue="CfVvDyPEj8JJ7IsInXicY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SgImdYBzs+gpfL7NZFstibdysOuPVXftmIne8NG9dSNHq5wjWK5354KRzEHrVPv1Wkkbvde/XBmQ4lPuFei9lw==" saltValue="J0XHE/LpYni8z6q1AcACc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142</v>
      </c>
      <c r="C13" s="118">
        <v>157230</v>
      </c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>
        <v>110402</v>
      </c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-46828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-46828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qQXaCgiHnNoJ5pKRCCT+lEjaNpwchZgYNhh4HsrjFfGWKcCh9RGLq/fp2UBoxVLqY3R6e8DlUNzFH/aHRjfcIg==" saltValue="7XzpVXq+v3u+UdjY4VCRF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3np8vSUpsrDnnhKVggQhSYkNnb/KzxMm1SrLDn64Uw4qCGe6/eqKKUFU40c3hvlGPDnEaBnN1HOfsY7bZ++AnA==" saltValue="bVr7Y5rmtlmUAD+2/9Qqo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Xw3hE2L1AN6UY4LkieM7yPtt40ZfplhAbx0uVVYl45+8LhTvelDWww2TJSlB17wsq1MyLbop8xROC+fE3h0XVw==" saltValue="V0gVDVFYtkWfuAr7AsNnc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AxRWn0KxwnPw6IxYwWpLGPkrQnz8MZGbvz3sxkZRWshr1BMAy22BToKWiHgWvLHYu85elE0mm05dReOAlhXFOA==" saltValue="cJfperGg5u9wCp/wty3H2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1.06729610723239E-3</v>
      </c>
      <c r="D23" s="22"/>
    </row>
    <row r="24" spans="1:4" ht="15" customHeight="1" x14ac:dyDescent="0.25">
      <c r="A24" s="11"/>
      <c r="B24" s="44" t="s">
        <v>121</v>
      </c>
      <c r="C24" s="8">
        <v>1.06729610723239E-3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Ey7+Tpp0i1t52zIX6Jwpdl6G6Tp2yiWzG5DTy2xtumaZ5b8L+7xRDbVuSLeU8oVHVOeLG9mHgoMNbkoo1HaB8g==" saltValue="PsdW5cHY4rmlJIGKNAA5+A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120793948.37196994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1835912.4778194292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-130882.37311542986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-766791.37196394999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3518060.2073261184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125250247.3120361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157230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-46828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125360649.3120361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yApdTlYb3Mv4Udb3nH894jKtNkOuKACr9aaZwNQnviq8Ak/+A5YOJvjtaFhl9Z8AniTS/CwC53bUkq/ijwpsWg==" saltValue="70meg3jMwW1vnw6kTtWa7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3.425781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115450155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1541392.8788816656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Engangstillæg'!C14+'5.3. Engangstillæg'!E14</f>
        <v>2472339.4042883003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119463887.28316997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121365794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-1901906.7168300301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887672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-1014234.7168300301</v>
      </c>
      <c r="D19" s="27" t="s">
        <v>31</v>
      </c>
      <c r="E19" s="11"/>
    </row>
    <row r="20" spans="1:5" ht="30" customHeight="1" x14ac:dyDescent="0.25">
      <c r="A20" s="11"/>
      <c r="B20" s="49" t="s">
        <v>158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144</v>
      </c>
      <c r="C22" s="26"/>
      <c r="D22" s="27"/>
      <c r="E22" s="11"/>
    </row>
    <row r="23" spans="1:5" ht="15" customHeight="1" x14ac:dyDescent="0.25">
      <c r="A23" s="11"/>
      <c r="B23" s="52" t="s">
        <v>145</v>
      </c>
      <c r="C23" s="53">
        <f>100*887672/(108072785+2689993)</f>
        <v>0.80141724144910842</v>
      </c>
      <c r="D23" s="46" t="s">
        <v>146</v>
      </c>
      <c r="E23" s="11"/>
    </row>
    <row r="24" spans="1:5" ht="15" customHeight="1" x14ac:dyDescent="0.25">
      <c r="A24" s="11"/>
      <c r="B24" s="52" t="s">
        <v>147</v>
      </c>
      <c r="C24" s="53">
        <f>C19/C12*100</f>
        <v>-0.84898854364746179</v>
      </c>
      <c r="D24" s="46" t="s">
        <v>146</v>
      </c>
      <c r="E24" s="11"/>
    </row>
    <row r="25" spans="1:5" ht="56.25" customHeight="1" x14ac:dyDescent="0.25">
      <c r="A25" s="11"/>
      <c r="B25" s="54" t="s">
        <v>148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/MuO+M6gTPeXJMRgj/ImazM4PhjhL2VhTP09ciO1b72PHWdLHWtAP7abZD+Wr77LOl1rnSsukH9T4KyOn/303g==" saltValue="G1/PJrEPtQlnLIjug1TFm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116744885.16726027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1541392.8788816656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-126246.48409765586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-758973.76053787395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3392890.5704635349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120793948.37196994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157230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-2003136.9033008441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-157230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159</v>
      </c>
      <c r="C23" s="78">
        <v>118790811.46866909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6N6mWlrUkuZ1WXMRQkPrEilQuPlNY16xg9dk49tc7eRDpPsLD17x8vJm8qveWcQ10C6EoXAmKedBhm53mnrxBw==" saltValue="7xjJkr8DgCGMI0kTDJ9BY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39045405.11087092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-780908.10221741837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75071.589543999988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38339568.598197497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-766791.37196394999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99888492.504075527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1762804.0809999998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101651296.58507553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-766791.37196394999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6Xgm0I6BbUxOpiOZbETxBPpda4DTIVy23YVijvZLVGI3FpPWvc25PWv45ZbJEwrNR99gLpxCqpHZaiOvEpAn1g==" saltValue="lYH43PkRKSymj5h5peYu7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43885.294583929994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22774.109704369999</v>
      </c>
      <c r="D11" s="46" t="s">
        <v>31</v>
      </c>
      <c r="E11" s="11"/>
    </row>
    <row r="12" spans="1:5" ht="15" customHeight="1" x14ac:dyDescent="0.25">
      <c r="A12" s="11"/>
      <c r="B12" s="97" t="s">
        <v>140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8" t="s">
        <v>141</v>
      </c>
      <c r="C13" s="33">
        <f>'5.1.a. § 10-tillæg'!E13</f>
        <v>0</v>
      </c>
      <c r="D13" s="46" t="s">
        <v>31</v>
      </c>
      <c r="E13" s="11"/>
    </row>
    <row r="14" spans="1:5" ht="15" customHeight="1" x14ac:dyDescent="0.25">
      <c r="A14" s="11"/>
      <c r="B14" s="98" t="s">
        <v>149</v>
      </c>
      <c r="C14" s="99">
        <v>81637</v>
      </c>
      <c r="D14" s="46" t="s">
        <v>31</v>
      </c>
      <c r="E14" s="11"/>
    </row>
    <row r="15" spans="1:5" ht="15" customHeight="1" x14ac:dyDescent="0.25">
      <c r="A15" s="11"/>
      <c r="B15" s="98"/>
      <c r="C15" s="99"/>
      <c r="D15" s="46" t="s">
        <v>31</v>
      </c>
      <c r="E15" s="11"/>
    </row>
    <row r="16" spans="1:5" ht="15" customHeight="1" x14ac:dyDescent="0.25">
      <c r="A16" s="11"/>
      <c r="B16" s="98"/>
      <c r="C16" s="99"/>
      <c r="D16" s="46" t="s">
        <v>31</v>
      </c>
      <c r="E16" s="11"/>
    </row>
    <row r="17" spans="1:5" ht="15" customHeight="1" x14ac:dyDescent="0.25">
      <c r="A17" s="11"/>
      <c r="B17" s="98"/>
      <c r="C17" s="99"/>
      <c r="D17" s="46" t="s">
        <v>31</v>
      </c>
      <c r="E17" s="11"/>
    </row>
    <row r="18" spans="1:5" ht="15" customHeight="1" x14ac:dyDescent="0.25">
      <c r="A18" s="11"/>
      <c r="B18" s="98"/>
      <c r="C18" s="99"/>
      <c r="D18" s="46" t="s">
        <v>31</v>
      </c>
      <c r="E18" s="11"/>
    </row>
    <row r="19" spans="1:5" ht="15" customHeight="1" x14ac:dyDescent="0.25">
      <c r="A19" s="11"/>
      <c r="B19" s="98"/>
      <c r="C19" s="99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100">
        <f>SUM(C9:C19)</f>
        <v>148296.40428829999</v>
      </c>
      <c r="D20" s="101" t="s">
        <v>31</v>
      </c>
      <c r="E20" s="11"/>
    </row>
    <row r="21" spans="1:5" ht="15" customHeight="1" x14ac:dyDescent="0.25">
      <c r="A21" s="11"/>
      <c r="B21" s="102"/>
      <c r="C21" s="103"/>
      <c r="D21" s="103"/>
      <c r="E21" s="11"/>
    </row>
    <row r="22" spans="1:5" ht="15" customHeight="1" x14ac:dyDescent="0.25">
      <c r="A22" s="11"/>
      <c r="B22" s="83" t="s">
        <v>39</v>
      </c>
      <c r="C22" s="84"/>
      <c r="D22" s="85"/>
      <c r="E22" s="11"/>
    </row>
    <row r="23" spans="1:5" ht="15" customHeight="1" x14ac:dyDescent="0.25">
      <c r="A23" s="11"/>
      <c r="B23" s="104" t="s">
        <v>49</v>
      </c>
      <c r="C23" s="33">
        <v>157230</v>
      </c>
      <c r="D23" s="46" t="s">
        <v>31</v>
      </c>
      <c r="E23" s="11"/>
    </row>
    <row r="24" spans="1:5" ht="15" customHeight="1" x14ac:dyDescent="0.25">
      <c r="A24" s="11"/>
      <c r="B24" s="104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100">
        <f>SUM(C23:C24)</f>
        <v>157230</v>
      </c>
      <c r="D25" s="101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reoFDudohPeV/hXYW+fTxx8VGbEt7BvdHljut9A5HZlZgNcUS+Jvs24UXCyHysAkojwzai4/QWWPt6o/4oWU3A==" saltValue="wAzY87ezijXqzEt6wSwct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1946326.2770773501</v>
      </c>
      <c r="D9" s="33">
        <v>1853205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106994.70541607001</v>
      </c>
      <c r="D10" s="33">
        <v>150880</v>
      </c>
      <c r="E10" s="33">
        <f t="shared" ref="E10:E19" si="0">MAX(D10-C10,0)</f>
        <v>43885.294583929994</v>
      </c>
      <c r="F10" s="46" t="s">
        <v>31</v>
      </c>
      <c r="G10" s="11"/>
    </row>
    <row r="11" spans="1:7" ht="40.5" customHeight="1" x14ac:dyDescent="0.25">
      <c r="A11" s="11"/>
      <c r="B11" s="97" t="s">
        <v>139</v>
      </c>
      <c r="C11" s="33">
        <v>107817.89029563</v>
      </c>
      <c r="D11" s="33">
        <v>130592</v>
      </c>
      <c r="E11" s="33">
        <f t="shared" si="0"/>
        <v>22774.109704369999</v>
      </c>
      <c r="F11" s="46" t="s">
        <v>31</v>
      </c>
      <c r="G11" s="11"/>
    </row>
    <row r="12" spans="1:7" ht="15" customHeight="1" x14ac:dyDescent="0.25">
      <c r="A12" s="11"/>
      <c r="B12" s="97" t="s">
        <v>140</v>
      </c>
      <c r="C12" s="33">
        <v>704156.21176096995</v>
      </c>
      <c r="D12" s="33">
        <v>523861</v>
      </c>
      <c r="E12" s="33">
        <f t="shared" si="0"/>
        <v>0</v>
      </c>
      <c r="F12" s="46" t="s">
        <v>31</v>
      </c>
      <c r="G12" s="11"/>
    </row>
    <row r="13" spans="1:7" ht="15" customHeight="1" x14ac:dyDescent="0.25">
      <c r="A13" s="11"/>
      <c r="B13" s="98" t="s">
        <v>141</v>
      </c>
      <c r="C13" s="33">
        <v>125526.59816738</v>
      </c>
      <c r="D13" s="33">
        <v>110402</v>
      </c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8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8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8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8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8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8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EhE+OLFoPmt/8FZGjA48QR0GduuMTr8OuEWJc38VqmqQ5o8qw1ScPhByokEVZXbCu2Wsq9rPEoP0rd3PLpr96Q==" saltValue="ivvbHqOApsvUanvraKf/k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150</v>
      </c>
      <c r="C10" s="33">
        <v>0</v>
      </c>
      <c r="D10" s="46" t="s">
        <v>31</v>
      </c>
      <c r="E10" s="33">
        <v>424061</v>
      </c>
      <c r="F10" s="46" t="s">
        <v>31</v>
      </c>
      <c r="G10" s="11"/>
    </row>
    <row r="11" spans="1:7" ht="15" customHeight="1" x14ac:dyDescent="0.25">
      <c r="A11" s="11"/>
      <c r="B11" s="112" t="s">
        <v>151</v>
      </c>
      <c r="C11" s="33">
        <v>0</v>
      </c>
      <c r="D11" s="46" t="s">
        <v>31</v>
      </c>
      <c r="E11" s="33">
        <v>12092</v>
      </c>
      <c r="F11" s="46" t="s">
        <v>31</v>
      </c>
      <c r="G11" s="11"/>
    </row>
    <row r="12" spans="1:7" ht="15" customHeight="1" x14ac:dyDescent="0.25">
      <c r="A12" s="11"/>
      <c r="B12" s="112" t="s">
        <v>152</v>
      </c>
      <c r="C12" s="33">
        <v>12141</v>
      </c>
      <c r="D12" s="46" t="s">
        <v>31</v>
      </c>
      <c r="E12" s="33">
        <v>16019</v>
      </c>
      <c r="F12" s="46" t="s">
        <v>31</v>
      </c>
      <c r="G12" s="11"/>
    </row>
    <row r="13" spans="1:7" ht="15" customHeight="1" x14ac:dyDescent="0.25">
      <c r="A13" s="11"/>
      <c r="B13" s="112" t="s">
        <v>153</v>
      </c>
      <c r="C13" s="33">
        <v>0</v>
      </c>
      <c r="D13" s="46" t="s">
        <v>31</v>
      </c>
      <c r="E13" s="33">
        <v>23118</v>
      </c>
      <c r="F13" s="46" t="s">
        <v>31</v>
      </c>
      <c r="G13" s="11"/>
    </row>
    <row r="14" spans="1:7" ht="15" customHeight="1" x14ac:dyDescent="0.25">
      <c r="A14" s="11"/>
      <c r="B14" s="112" t="s">
        <v>154</v>
      </c>
      <c r="C14" s="33">
        <v>34644</v>
      </c>
      <c r="D14" s="46" t="s">
        <v>31</v>
      </c>
      <c r="E14" s="33">
        <v>517257</v>
      </c>
      <c r="F14" s="46" t="s">
        <v>31</v>
      </c>
      <c r="G14" s="11"/>
    </row>
    <row r="15" spans="1:7" ht="15" customHeight="1" x14ac:dyDescent="0.25">
      <c r="A15" s="11"/>
      <c r="B15" s="112" t="s">
        <v>155</v>
      </c>
      <c r="C15" s="33">
        <v>0</v>
      </c>
      <c r="D15" s="46" t="s">
        <v>31</v>
      </c>
      <c r="E15" s="33">
        <v>342652</v>
      </c>
      <c r="F15" s="46" t="s">
        <v>31</v>
      </c>
      <c r="G15" s="11"/>
    </row>
    <row r="16" spans="1:7" ht="15" customHeight="1" x14ac:dyDescent="0.25">
      <c r="A16" s="11"/>
      <c r="B16" s="112" t="s">
        <v>156</v>
      </c>
      <c r="C16" s="33">
        <v>27667</v>
      </c>
      <c r="D16" s="46" t="s">
        <v>31</v>
      </c>
      <c r="E16" s="33">
        <v>93283</v>
      </c>
      <c r="F16" s="46" t="s">
        <v>31</v>
      </c>
      <c r="G16" s="11"/>
    </row>
    <row r="17" spans="1:7" ht="15" customHeight="1" x14ac:dyDescent="0.25">
      <c r="A17" s="11"/>
      <c r="B17" s="112" t="s">
        <v>157</v>
      </c>
      <c r="C17" s="33">
        <v>0</v>
      </c>
      <c r="D17" s="46" t="s">
        <v>31</v>
      </c>
      <c r="E17" s="33">
        <v>284808</v>
      </c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0">
        <f>SUM(C10:C17)</f>
        <v>74452</v>
      </c>
      <c r="D18" s="101" t="s">
        <v>31</v>
      </c>
      <c r="E18" s="100">
        <f>SUM(E10:E17)</f>
        <v>1713290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-79.462329775665893</v>
      </c>
      <c r="D19" s="46" t="s">
        <v>31</v>
      </c>
      <c r="E19" s="33">
        <f>-E18*'8. Nøgletal'!C23</f>
        <v>-1828.5877475601815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-1489.04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2106.3330826694832</v>
      </c>
      <c r="D21" s="46" t="s">
        <v>31</v>
      </c>
      <c r="E21" s="33">
        <f>SUM(E18:E20)*'8. Nøgletal'!C9</f>
        <v>49461.234814095507</v>
      </c>
      <c r="F21" s="46" t="s">
        <v>31</v>
      </c>
      <c r="G21" s="11"/>
    </row>
    <row r="22" spans="1:7" ht="26.25" customHeight="1" x14ac:dyDescent="0.25">
      <c r="A22" s="11"/>
      <c r="B22" s="105" t="s">
        <v>106</v>
      </c>
      <c r="C22" s="100">
        <f>SUM(C18:C21)</f>
        <v>74989.830752893831</v>
      </c>
      <c r="D22" s="101" t="s">
        <v>31</v>
      </c>
      <c r="E22" s="100">
        <f>SUM(E18:E21)</f>
        <v>1760922.6470665354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rK3XNj86LsyLASgSFD/0eSHYigQwUtNUzPWXXRQHe1e57eWAHNG/dmd9r9alNH1VZz5ZmwIKirmesJTViZOoaQ==" saltValue="fbV084HmRSNK1JsdxqAmL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150</v>
      </c>
      <c r="C10" s="33">
        <v>0</v>
      </c>
      <c r="D10" s="46" t="s">
        <v>31</v>
      </c>
      <c r="E10" s="33">
        <v>308478</v>
      </c>
      <c r="F10" s="46" t="s">
        <v>31</v>
      </c>
      <c r="G10" s="11"/>
    </row>
    <row r="11" spans="1:7" ht="15" customHeight="1" x14ac:dyDescent="0.25">
      <c r="A11" s="11"/>
      <c r="B11" s="112" t="s">
        <v>152</v>
      </c>
      <c r="C11" s="33">
        <v>0</v>
      </c>
      <c r="D11" s="46" t="s">
        <v>31</v>
      </c>
      <c r="E11" s="33">
        <v>4175</v>
      </c>
      <c r="F11" s="46" t="s">
        <v>31</v>
      </c>
      <c r="G11" s="11"/>
    </row>
    <row r="12" spans="1:7" ht="15" customHeight="1" x14ac:dyDescent="0.25">
      <c r="A12" s="11"/>
      <c r="B12" s="112" t="s">
        <v>154</v>
      </c>
      <c r="C12" s="33">
        <v>0</v>
      </c>
      <c r="D12" s="46" t="s">
        <v>31</v>
      </c>
      <c r="E12" s="33">
        <v>185857</v>
      </c>
      <c r="F12" s="46" t="s">
        <v>31</v>
      </c>
      <c r="G12" s="11"/>
    </row>
    <row r="13" spans="1:7" ht="15" customHeight="1" x14ac:dyDescent="0.25">
      <c r="A13" s="11"/>
      <c r="B13" s="112" t="s">
        <v>156</v>
      </c>
      <c r="C13" s="33">
        <v>0</v>
      </c>
      <c r="D13" s="46" t="s">
        <v>31</v>
      </c>
      <c r="E13" s="33">
        <v>37791</v>
      </c>
      <c r="F13" s="46" t="s">
        <v>31</v>
      </c>
      <c r="G13" s="11"/>
    </row>
    <row r="14" spans="1:7" ht="15" customHeight="1" x14ac:dyDescent="0.25">
      <c r="A14" s="11"/>
      <c r="B14" s="25" t="s">
        <v>107</v>
      </c>
      <c r="C14" s="100">
        <f>SUM(C10:C13)</f>
        <v>0</v>
      </c>
      <c r="D14" s="101" t="s">
        <v>31</v>
      </c>
      <c r="E14" s="100">
        <f>SUM(E10:E13)</f>
        <v>536301</v>
      </c>
      <c r="F14" s="101" t="s">
        <v>31</v>
      </c>
      <c r="G14" s="11"/>
    </row>
    <row r="15" spans="1:7" ht="15" customHeight="1" x14ac:dyDescent="0.25">
      <c r="A15" s="11"/>
      <c r="B15" s="11"/>
      <c r="C15" s="11"/>
      <c r="D15" s="11"/>
      <c r="E15" s="11"/>
      <c r="F15" s="11"/>
      <c r="G15" s="11"/>
    </row>
    <row r="16" spans="1:7" ht="15" customHeight="1" x14ac:dyDescent="0.25">
      <c r="A16" s="11"/>
      <c r="B16" s="113"/>
      <c r="C16" s="113"/>
      <c r="D16" s="113"/>
      <c r="E16" s="113"/>
      <c r="F16" s="113"/>
      <c r="G16" s="11"/>
    </row>
  </sheetData>
  <sheetProtection algorithmName="SHA-512" hashValue="AG0KQtqjPmz6G8Lzt1wtFwqTvbX+5cFRAYjf1kBX7lyo4IbNKv+So+/ulYOmQ0InOiH4fqE5mavEKYsuUgmbZQ==" saltValue="9wJPrGMCbtogwwSKPY1NJ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2026-08-25T14:06:54Z</dcterms:modified>
</cp:coreProperties>
</file>