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Aarhus Vand AS (V220)\ØR2027\"/>
    </mc:Choice>
  </mc:AlternateContent>
  <xr:revisionPtr revIDLastSave="0" documentId="13_ncr:1_{F48B56A9-A1D1-41F1-901E-944C5780FE8E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5" i="7"/>
  <c r="C18" i="3" s="1"/>
  <c r="C16" i="6"/>
  <c r="C12" i="11" l="1"/>
  <c r="C19" i="3" s="1"/>
  <c r="C16" i="12"/>
  <c r="C20" i="3" s="1"/>
  <c r="C13" i="3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<sst xmlns="http://schemas.openxmlformats.org/spreadsheetml/2006/main" count="337" uniqueCount="158">
  <si>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</si>
  <si>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</si>
  <si>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</si>
  <si>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</si>
  <si>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</si>
  <si>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</si>
  <si>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</si>
  <si>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</si>
  <si>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</si>
  <si>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</si>
  <si>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</si>
  <si>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</si>
  <si>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</si>
  <si>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</si>
  <si>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</si>
  <si>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</si>
  <si>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</si>
  <si>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</si>
  <si>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</si>
  <si>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</si>
  <si>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</si>
  <si>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</si>
  <si>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</si>
  <si>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</si>
  <si>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</si>
  <si>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</si>
  <si>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</si>
  <si>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</si>
  <si>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</si>
  <si>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</si>
  <si>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</si>
  <si>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</si>
  <si>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</si>
  <si>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</si>
  <si>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</si>
  <si>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</si>
  <si>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</si>
  <si>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</si>
  <si>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</si>
  <si>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</si>
  <si>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</si>
  <si>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</si>
  <si>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</si>
  <si>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</si>
  <si>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</si>
  <si>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</si>
  <si>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</si>
  <si>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</si>
  <si>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</si>
  <si>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</si>
  <si>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</si>
  <si>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</si>
  <si>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</si>
  <si>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</si>
  <si>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</si>
  <si>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</si>
  <si>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</si>
  <si>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</si>
  <si>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</si>
  <si>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</si>
  <si>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</si>
  <si>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</si>
  <si>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</si>
  <si>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</si>
  <si>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</si>
  <si>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</si>
  <si>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</si>
  <si>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</si>
  <si>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</si>
  <si>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</si>
  <si>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</si>
  <si>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</si>
  <si>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</si>
  <si>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</si>
  <si>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</si>
  <si>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</si>
  <si>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</si>
  <si>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</si>
  <si>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</si>
  <si>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</si>
  <si>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</si>
  <si>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</si>
  <si>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</si>
  <si>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</si>
  <si>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</si>
  <si>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</si>
  <si>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</si>
  <si>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</si>
  <si>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</si>
  <si>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</si>
  <si>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</si>
  <si>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</si>
  <si>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</si>
  <si>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</si>
  <si>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</si>
  <si>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</si>
  <si>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</si>
  <si>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</si>
  <si>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</si>
  <si>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</si>
  <si>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</si>
  <si>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</si>
  <si>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</si>
  <si>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</si>
  <si>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</si>
  <si>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</si>
  <si>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</si>
  <si>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</si>
  <si>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</si>
  <si>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</si>
  <si>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</si>
  <si>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</si>
  <si>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</si>
  <si>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</si>
  <si>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</si>
  <si>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</si>
  <si>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</si>
  <si>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</si>
  <si>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</si>
  <si>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</si>
  <si>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</si>
  <si>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</si>
  <si>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</si>
  <si>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</si>
  <si>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</si>
  <si>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</si>
  <si>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</si>
  <si>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</si>
  <si>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</si>
  <si>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</si>
  <si>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</si>
  <si>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</si>
  <si>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</si>
  <si>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</si>
  <si>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</si>
  <si>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</si>
  <si>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</si>
  <si>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</si>
  <si>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</si>
  <si>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</si>
  <si>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</si>
  <si>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</si>
  <si>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</si>
  <si>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</si>
  <si>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</si>
  <si>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</si>
  <si>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</si>
  <si>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</si>
  <si>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</si>
  <si>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</si>
  <si>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Vandsamarbejde etableret i medfør af §52b i vandforsyningsloven</t>
  </si>
  <si>
    <t>NIS2, drikkevand, 2025</t>
  </si>
  <si>
    <t>Nye krav i Drikkevandsbekendtgørelsen, 2025</t>
  </si>
  <si>
    <t>Omlægninger, drikkevand, 2025</t>
  </si>
  <si>
    <t>Udvidelse af forsyningsområdet, drikkevand, 2025</t>
  </si>
  <si>
    <t>CSRD, drikkevand, 2025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</si>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</sst>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65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fReOAN2ogyJYuMmxo9+mhkaiP11ONXTUPRgOLUYdKJ1KFEEKire/IbxUdww+QL8DZYiTCyQ9tSc0UTguVtRPKw==" saltValue="IXmexHnZnRGeiP50RHqqN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186429896.09418279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2068416.8854657002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-871976.55879182462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-2159008.2968597384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2392528.5327995606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187859856.65679651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-4215168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183644688.65679651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uqPyySKdMxg6daeNOjbUwjHaJEeWVTtmrwTmToOvRXj8NmhDlBoCNZCmFJl8a7kaIOe+pwfLxdv4Fq3+lTr7dQ==" saltValue="W3cgFLLGnNQM6I1TxtN3C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73.5703125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298702234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2205201.1680999999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13940379.098717909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314847814.26681793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315403706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-555891.73318207264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10231073</v>
      </c>
      <c r="D18" s="39" t="s">
        <v>31</v>
      </c>
      <c r="E18" s="9"/>
    </row>
    <row r="19" spans="1:5" ht="15" customHeight="1" x14ac:dyDescent="0.25">
      <c r="A19" s="9"/>
      <c r="B19" s="18" t="s">
        <v>143</v>
      </c>
      <c r="C19" s="34">
        <f>C15+C18</f>
        <v>9675181.2668179274</v>
      </c>
      <c r="D19" s="20" t="s">
        <v>31</v>
      </c>
      <c r="E19" s="9"/>
    </row>
    <row r="20" spans="1:5" ht="30.75" customHeight="1" x14ac:dyDescent="0.25">
      <c r="A20" s="9"/>
      <c r="B20" s="115" t="s">
        <v>156</v>
      </c>
      <c r="C20" s="116"/>
      <c r="D20" s="117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144</v>
      </c>
      <c r="C22" s="19"/>
      <c r="D22" s="20"/>
      <c r="E22" s="9"/>
    </row>
    <row r="23" spans="1:5" ht="15" customHeight="1" x14ac:dyDescent="0.25">
      <c r="A23" s="9"/>
      <c r="B23" s="42" t="s">
        <v>145</v>
      </c>
      <c r="C23" s="43">
        <f>100*10231073/(297029171+10231073)</f>
        <v>3.3297744175455382</v>
      </c>
      <c r="D23" s="39" t="s">
        <v>146</v>
      </c>
      <c r="E23" s="9"/>
    </row>
    <row r="24" spans="1:5" ht="15" customHeight="1" x14ac:dyDescent="0.25">
      <c r="A24" s="9"/>
      <c r="B24" s="42" t="s">
        <v>147</v>
      </c>
      <c r="C24" s="43">
        <f>C19/C12*100</f>
        <v>3.0729707586976263</v>
      </c>
      <c r="D24" s="39" t="s">
        <v>146</v>
      </c>
      <c r="E24" s="9"/>
    </row>
    <row r="25" spans="1:5" ht="56.25" customHeight="1" x14ac:dyDescent="0.25">
      <c r="A25" s="9"/>
      <c r="B25" s="111" t="s">
        <v>148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VRV0KjLx/70cl6qsVq35HJhT1nwoOd3uCfK0dKQxgGX3oWoI3OWc2vtR/AW3ygxaMqJ0nevqG491tXOOCbATjw==" saltValue="784pQDCycc2/J6lde0uZq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8" t="s">
        <v>87</v>
      </c>
      <c r="C3" s="118"/>
      <c r="D3" s="118"/>
      <c r="E3" s="44"/>
    </row>
    <row r="4" spans="1:5" ht="15" customHeight="1" x14ac:dyDescent="0.25">
      <c r="A4" s="44"/>
      <c r="B4" s="118"/>
      <c r="C4" s="118"/>
      <c r="D4" s="118"/>
      <c r="E4" s="44"/>
    </row>
    <row r="5" spans="1:5" ht="15" customHeight="1" x14ac:dyDescent="0.25">
      <c r="A5" s="44"/>
      <c r="B5" s="118"/>
      <c r="C5" s="118"/>
      <c r="D5" s="118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174667401.13853762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2205201.1680999999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-2034474.1117742681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11591767.89931944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186429896.09418279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0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-4215168</v>
      </c>
      <c r="D22" s="59" t="s">
        <v>31</v>
      </c>
      <c r="E22" s="44"/>
    </row>
    <row r="23" spans="1:5" ht="15" customHeight="1" x14ac:dyDescent="0.25">
      <c r="A23" s="44"/>
      <c r="B23" s="45" t="s">
        <v>157</v>
      </c>
      <c r="C23" s="64">
        <v>182214728.09418279</v>
      </c>
      <c r="D23" s="47" t="s">
        <v>31</v>
      </c>
      <c r="E23" s="44"/>
    </row>
    <row r="24" spans="1:5" ht="30" customHeight="1" x14ac:dyDescent="0.25">
      <c r="A24" s="44"/>
      <c r="B24" s="119" t="s">
        <v>136</v>
      </c>
      <c r="C24" s="119"/>
      <c r="D24" s="119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N8ndggTHSApSFuw1WuAXMaf9JoXyQwpTSH5U5k5GyPiiP3X36A03JWMnaYIWxcbmCnB8Wa3aCK6QxYPzuh7quQ==" saltValue="qxYw2mq4W4LJVuOiUPz8Z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20" t="s">
        <v>88</v>
      </c>
      <c r="C8" s="121"/>
      <c r="D8" s="122"/>
      <c r="E8" s="9"/>
    </row>
    <row r="9" spans="1:5" ht="15" customHeight="1" x14ac:dyDescent="0.25">
      <c r="A9" s="9"/>
      <c r="B9" s="42" t="s">
        <v>89</v>
      </c>
      <c r="C9" s="2">
        <v>108467987.26924512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-2169359.7453849022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1651787.3191267001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107950414.84298691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-2159008.2968597384</v>
      </c>
      <c r="D13" s="70" t="s">
        <v>31</v>
      </c>
      <c r="E13" s="71"/>
    </row>
    <row r="14" spans="1:5" ht="15" customHeight="1" x14ac:dyDescent="0.25">
      <c r="A14" s="9"/>
      <c r="B14" s="120" t="s">
        <v>94</v>
      </c>
      <c r="C14" s="121"/>
      <c r="D14" s="122"/>
      <c r="E14" s="9"/>
    </row>
    <row r="15" spans="1:5" ht="15" customHeight="1" x14ac:dyDescent="0.25">
      <c r="A15" s="9"/>
      <c r="B15" s="37" t="s">
        <v>46</v>
      </c>
      <c r="C15" s="3">
        <v>99017354.534959108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416629.56633900001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99433984.101298109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-2159008.2968597384</v>
      </c>
      <c r="D20" s="20" t="s">
        <v>31</v>
      </c>
      <c r="E20" s="9"/>
    </row>
    <row r="21" spans="1:5" ht="39.950000000000003" customHeight="1" x14ac:dyDescent="0.25">
      <c r="A21" s="9"/>
      <c r="B21" s="123" t="s">
        <v>125</v>
      </c>
      <c r="C21" s="124"/>
      <c r="D21" s="125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/sGZ76agJXmeG7B+w4QFcI/nKr+QNFZBwkQXGd3nCmiYRSccZHtc0eTP9+1dC6yJ97x/UX+QBScwPx61aZBgsA==" saltValue="XU5cv5uNrJzvahKKyYHdZ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6" t="s">
        <v>99</v>
      </c>
      <c r="C8" s="127"/>
      <c r="D8" s="128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30074.507432790007</v>
      </c>
      <c r="D10" s="39" t="s">
        <v>31</v>
      </c>
      <c r="E10" s="9"/>
    </row>
    <row r="11" spans="1:5" ht="29.25" customHeight="1" x14ac:dyDescent="0.25">
      <c r="A11" s="9"/>
      <c r="B11" s="73" t="s">
        <v>139</v>
      </c>
      <c r="C11" s="26">
        <f>'5.1.a. § 10-tillæg'!E11</f>
        <v>32663.491285120006</v>
      </c>
      <c r="D11" s="39" t="s">
        <v>31</v>
      </c>
      <c r="E11" s="9"/>
    </row>
    <row r="12" spans="1:5" ht="15" customHeight="1" x14ac:dyDescent="0.25">
      <c r="A12" s="9"/>
      <c r="B12" s="73" t="s">
        <v>140</v>
      </c>
      <c r="C12" s="26">
        <f>'5.1.a. § 10-tillæg'!E12</f>
        <v>0</v>
      </c>
      <c r="D12" s="39" t="s">
        <v>31</v>
      </c>
      <c r="E12" s="9"/>
    </row>
    <row r="13" spans="1:5" ht="15" customHeight="1" x14ac:dyDescent="0.25">
      <c r="A13" s="9"/>
      <c r="B13" s="74" t="s">
        <v>141</v>
      </c>
      <c r="C13" s="26">
        <f>'5.1.a. § 10-tillæg'!E13</f>
        <v>0</v>
      </c>
      <c r="D13" s="39" t="s">
        <v>31</v>
      </c>
      <c r="E13" s="9"/>
    </row>
    <row r="14" spans="1:5" ht="15" customHeight="1" x14ac:dyDescent="0.25">
      <c r="A14" s="9"/>
      <c r="B14" s="74" t="s">
        <v>149</v>
      </c>
      <c r="C14" s="75">
        <v>189307.82</v>
      </c>
      <c r="D14" s="39" t="s">
        <v>31</v>
      </c>
      <c r="E14" s="9"/>
    </row>
    <row r="15" spans="1:5" ht="15" customHeight="1" x14ac:dyDescent="0.25">
      <c r="A15" s="9"/>
      <c r="B15" s="74" t="s">
        <v>150</v>
      </c>
      <c r="C15" s="75">
        <v>11273848</v>
      </c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11525893.81871791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20" t="s">
        <v>39</v>
      </c>
      <c r="C22" s="121"/>
      <c r="D22" s="122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bnydyhFsjP30KkkFteF88nyRKI8MzpLcIp2jLNngHj3Bi/4UosYQC3vPbIGQMwOkW7FnJ/gCJFMQWUPv56t4mw==" saltValue="Q8fU8SpfAQr4JDBZZmIki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101599647.22307172</v>
      </c>
      <c r="D9" s="26">
        <v>93674980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406372.49256720999</v>
      </c>
      <c r="D10" s="26">
        <v>436447</v>
      </c>
      <c r="E10" s="26">
        <f t="shared" ref="E10:E19" si="0">MAX(D10-C10,0)</f>
        <v>30074.507432790007</v>
      </c>
      <c r="F10" s="39" t="s">
        <v>31</v>
      </c>
      <c r="G10" s="9"/>
    </row>
    <row r="11" spans="1:7" ht="45.75" customHeight="1" x14ac:dyDescent="0.25">
      <c r="A11" s="9"/>
      <c r="B11" s="73" t="s">
        <v>139</v>
      </c>
      <c r="C11" s="26">
        <v>83173.508714879994</v>
      </c>
      <c r="D11" s="26">
        <v>115837</v>
      </c>
      <c r="E11" s="26">
        <f t="shared" si="0"/>
        <v>32663.491285120006</v>
      </c>
      <c r="F11" s="39" t="s">
        <v>31</v>
      </c>
      <c r="G11" s="9"/>
    </row>
    <row r="12" spans="1:7" ht="15" customHeight="1" x14ac:dyDescent="0.25">
      <c r="A12" s="9"/>
      <c r="B12" s="73" t="s">
        <v>140</v>
      </c>
      <c r="C12" s="26">
        <v>741987.46935433999</v>
      </c>
      <c r="D12" s="26">
        <v>601343</v>
      </c>
      <c r="E12" s="26">
        <f t="shared" si="0"/>
        <v>0</v>
      </c>
      <c r="F12" s="39" t="s">
        <v>31</v>
      </c>
      <c r="G12" s="9"/>
    </row>
    <row r="13" spans="1:7" ht="15" customHeight="1" x14ac:dyDescent="0.25">
      <c r="A13" s="9"/>
      <c r="B13" s="74" t="s">
        <v>141</v>
      </c>
      <c r="C13" s="26">
        <v>11159749.1368328</v>
      </c>
      <c r="D13" s="26">
        <v>9739792</v>
      </c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15" t="s">
        <v>104</v>
      </c>
      <c r="C21" s="116"/>
      <c r="D21" s="116"/>
      <c r="E21" s="116"/>
      <c r="F21" s="117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aK3qQwoxlp3Apog9a/nh4qQwwoenN8JWZo/3m7RVt9qAJaKhaeG+u2wTlW1fuRt8kQhMC1L1ZmHYQLk97hZFAQ==" saltValue="OFACJjliBNNpSpbBlvzNa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151</v>
      </c>
      <c r="C10" s="26">
        <v>0</v>
      </c>
      <c r="D10" s="39" t="s">
        <v>31</v>
      </c>
      <c r="E10" s="26">
        <v>220053.53</v>
      </c>
      <c r="F10" s="39" t="s">
        <v>31</v>
      </c>
      <c r="G10" s="9"/>
    </row>
    <row r="11" spans="1:7" ht="15" customHeight="1" x14ac:dyDescent="0.25">
      <c r="A11" s="9"/>
      <c r="B11" s="91" t="s">
        <v>152</v>
      </c>
      <c r="C11" s="26">
        <v>428949.05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 t="s">
        <v>153</v>
      </c>
      <c r="C12" s="26">
        <v>0</v>
      </c>
      <c r="D12" s="39" t="s">
        <v>31</v>
      </c>
      <c r="E12" s="26">
        <v>67954</v>
      </c>
      <c r="F12" s="39" t="s">
        <v>31</v>
      </c>
      <c r="G12" s="9"/>
    </row>
    <row r="13" spans="1:7" ht="15" customHeight="1" x14ac:dyDescent="0.25">
      <c r="A13" s="9"/>
      <c r="B13" s="91" t="s">
        <v>154</v>
      </c>
      <c r="C13" s="26">
        <v>1151748</v>
      </c>
      <c r="D13" s="39" t="s">
        <v>31</v>
      </c>
      <c r="E13" s="26">
        <v>102717</v>
      </c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1580697.05</v>
      </c>
      <c r="D18" s="77" t="s">
        <v>31</v>
      </c>
      <c r="E18" s="76">
        <f>SUM(E10:E17)</f>
        <v>390724.53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-31613.941000000003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102704.2101267</v>
      </c>
      <c r="D21" s="39" t="s">
        <v>31</v>
      </c>
      <c r="E21" s="26">
        <f>SUM(E18:E20)*'8. Nøgletal'!C9</f>
        <v>25905.036339000002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1651787.3191267001</v>
      </c>
      <c r="D22" s="77" t="s">
        <v>31</v>
      </c>
      <c r="E22" s="76">
        <f>SUM(E18:E21)</f>
        <v>416629.56633900001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8vIwqBYRPilqpmkus4OpLupOFlY1MFIJp+8Qc7rXJi1nd/6JoRP4FPnBtvOnUrfnTXW43bDTxeer2REAgi9sBw==" saltValue="G398mh9S3AzF8rBTwOWgq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18</v>
      </c>
      <c r="C8" s="121"/>
      <c r="D8" s="121"/>
      <c r="E8" s="121"/>
      <c r="F8" s="122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155</v>
      </c>
      <c r="C10" s="26">
        <v>443063.7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443063.7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9Cp/GO6wVJDjEpSfdVlxIoGgRAqV+VFqtQ29PTmgYtFQ89zGD5muve77R9tNNyw8MZg0PKtb0IRaXc5VSaFRsA==" saltValue="gTnWnE0Rgl6DPG/ViKJmH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20" t="s">
        <v>108</v>
      </c>
      <c r="C8" s="121"/>
      <c r="D8" s="122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ImcqDGT5RWNpHap4bUNFFdQ2Tn3CuHHaZStsvsNJ3ory8aorIVWVC5i0KNWeuUyJ800hrtRaOjkf9RiCpd/AHw==" saltValue="qXZQDkFNClEUq1w8e2EcY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20" t="s">
        <v>57</v>
      </c>
      <c r="C8" s="121"/>
      <c r="D8" s="122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20" t="s">
        <v>59</v>
      </c>
      <c r="C12" s="121"/>
      <c r="D12" s="122"/>
      <c r="E12" s="9"/>
    </row>
    <row r="13" spans="1:5" ht="26.25" customHeight="1" x14ac:dyDescent="0.25">
      <c r="A13" s="9"/>
      <c r="B13" s="81" t="s">
        <v>142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LcW4qxrW3MBD5qNx2dr9UKRtfAc6Tta1IKVAXmeabagKwQRKrk0eG6P5UlbuS0GHGHIkYMHojJgxEk3I3mKOcg==" saltValue="6Eqk9wTNNKZ0LB6JFm5gm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oyCcUkLd1azdAxQ7iJTcHB7M1rPpWa+hjAPziZclF/mlnD8B8i0mnuijo/PXS5pCfXrI0AsXmHfeeb5HQYhCAg==" saltValue="+featjtnCyqR+IiwIowp1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116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kavWM+exUT326TA0ISRaqfqWsVjmj8DlLyhXgHRkV/EASW0Mf45VeLW/GNtkskXRNfkegmWeKvxcRKSWwsZUpQ==" saltValue="lnwS/jQJv0PCjPfrVGPY/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26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fcZ5Di1dta0INwuaipNSfAmAcpZ9F40o7p6B76LL2q+Pxal+/RRhpSKp/nvwTPS3k6HHnpxpRQOhSvmWlWSxfw==" saltValue="y+rh01GbhnQJcHUGcDJIN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20" t="s">
        <v>35</v>
      </c>
      <c r="C22" s="122"/>
      <c r="D22" s="9"/>
    </row>
    <row r="23" spans="1:4" ht="15" customHeight="1" x14ac:dyDescent="0.25">
      <c r="A23" s="9"/>
      <c r="B23" s="37" t="s">
        <v>82</v>
      </c>
      <c r="C23" s="8">
        <v>0</v>
      </c>
      <c r="D23" s="16"/>
    </row>
    <row r="24" spans="1:4" ht="15" customHeight="1" x14ac:dyDescent="0.25">
      <c r="A24" s="9"/>
      <c r="B24" s="37" t="s">
        <v>121</v>
      </c>
      <c r="C24" s="8">
        <v>4.6259117389871223E-3</v>
      </c>
      <c r="D24" s="16"/>
    </row>
    <row r="25" spans="1:4" ht="15" customHeight="1" x14ac:dyDescent="0.25">
      <c r="A25" s="9"/>
      <c r="B25" s="120"/>
      <c r="C25" s="122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OOzyDHE4XA5Rub3yBHdAp1yVfePp0ERs0wYtg2TEiYO8AgOfW9O6Nzl+G2sDj9ytL1Q52gD/8NVN9XbPVEsVgQ==" saltValue="CPNoU9caEFiozucWoXz+u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2026-09-23T08:30:02Z</dcterms:modified>
</cp:coreProperties>
</file>