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NOVAFOS VAND HØRSHOLM AS (V102)\ØR2027\"/>
    </mc:Choice>
  </mc:AlternateContent>
  <xr:revisionPtr revIDLastSave="0" documentId="13_ncr:1_{0ABB842C-B847-4AAA-B2B6-9F8CF4DB1342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E9" i="8"/>
  <c r="C9" i="7" s="1"/>
  <c r="C25" i="7"/>
  <c r="C18" i="3" s="1"/>
  <c r="C16" i="6"/>
  <c r="C12" i="3" l="1"/>
  <c r="C13" i="3"/>
  <c r="C16" i="12"/>
  <c r="C20" i="3" s="1"/>
  <c r="C12" i="11"/>
  <c r="C19" i="3" s="1"/>
  <c r="C10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<sst xmlns="http://schemas.openxmlformats.org/spreadsheetml/2006/main" count="335" uniqueCount="157">
  <si>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</si>
  <si>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</si>
  <si>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</si>
  <si>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</si>
  <si>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</si>
  <si>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</si>
  <si>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</si>
  <si>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</si>
  <si>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</si>
  <si>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</si>
  <si>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</si>
  <si>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</si>
  <si>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</si>
  <si>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</si>
  <si>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</si>
  <si>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</si>
  <si>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</si>
  <si>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</si>
  <si>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</si>
  <si>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</si>
  <si>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</si>
  <si>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</si>
  <si>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</si>
  <si>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</si>
  <si>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</si>
  <si>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</si>
  <si>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</si>
  <si>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</si>
  <si>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</si>
  <si>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</si>
  <si>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</si>
  <si>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</si>
  <si>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</si>
  <si>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</si>
  <si>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</si>
  <si>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</si>
  <si>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</si>
  <si>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</si>
  <si>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</si>
  <si>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</si>
  <si>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</si>
  <si>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</si>
  <si>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</si>
  <si>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</si>
  <si>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</si>
  <si>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</si>
  <si>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</si>
  <si>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</si>
  <si>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</si>
  <si>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</si>
  <si>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</si>
  <si>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</si>
  <si>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</si>
  <si>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</si>
  <si>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</si>
  <si>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</si>
  <si>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</si>
  <si>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</si>
  <si>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</si>
  <si>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</si>
  <si>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</si>
  <si>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</si>
  <si>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</si>
  <si>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</si>
  <si>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</si>
  <si>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</si>
  <si>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</si>
  <si>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</si>
  <si>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</si>
  <si>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</si>
  <si>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</si>
  <si>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</si>
  <si>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</si>
  <si>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</si>
  <si>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</si>
  <si>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</si>
  <si>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</si>
  <si>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</si>
  <si>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</si>
  <si>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</si>
  <si>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</si>
  <si>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</si>
  <si>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</si>
  <si>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</si>
  <si>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</si>
  <si>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</si>
  <si>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</si>
  <si>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</si>
  <si>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</si>
  <si>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</si>
  <si>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</si>
  <si>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</si>
  <si>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</si>
  <si>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</si>
  <si>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</si>
  <si>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</si>
  <si>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</si>
  <si>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</si>
  <si>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</si>
  <si>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</si>
  <si>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</si>
  <si>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</si>
  <si>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</si>
  <si>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</si>
  <si>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</si>
  <si>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</si>
  <si>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</si>
  <si>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</si>
  <si>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</si>
  <si>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</si>
  <si>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</si>
  <si>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</si>
  <si>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</si>
  <si>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</si>
  <si>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</si>
  <si>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</si>
  <si>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</si>
  <si>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</si>
  <si>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</si>
  <si>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</si>
  <si>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</si>
  <si>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</si>
  <si>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</si>
  <si>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</si>
  <si>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</si>
  <si>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</si>
  <si>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</si>
  <si>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</si>
  <si>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</si>
  <si>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</si>
  <si>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</si>
  <si>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</si>
  <si>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</si>
  <si>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</si>
  <si>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</si>
  <si>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Økonomisk ramme for 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</si>
  <si>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</si>
  <si>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</si>
  <si>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</si>
  <si>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</si>
  <si>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</si>
  <si>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</si>
  <si>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</si>
  <si>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</si>
  <si>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</si>
  <si>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</si>
  <si>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</si>
  <si>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</si>
  <si>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</si>
  <si>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 xml:space="preserve"> VHØ Enghave-Hulsøvang</t>
  </si>
  <si>
    <t>VHØ Afsluttede projekter 2024, Mål</t>
  </si>
  <si>
    <t>VHØ Hørsholm Ignition Konvertering</t>
  </si>
  <si>
    <t xml:space="preserve"> VHØ Afsluttede projekter 2024, Udvidelse </t>
  </si>
  <si>
    <t>VHØ Stiketableringer mv. 2025</t>
  </si>
  <si>
    <t>CSRD bæredygtighedsrapportering 2025</t>
  </si>
  <si>
    <t>Energiledelse</t>
  </si>
  <si>
    <t>Nedsættelse ibm. fjernaflæste målere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</si>
</sst>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aagS6k7KzGs7PITHRwiV5Ne/x37cN6yf7OC3aYAeFLow9u/V+eKrYiljwPUvzG78j9/hQKgaiC0VtnP4UqS1zg==" saltValue="PkgTv1BSQ8EJVjyGk0kdHg==" spinCount="100000" sheet="1" objects="1" scenarios="1"/>
  <mergeCells count="16"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  <mergeCell ref="C17:D17"/>
    <mergeCell ref="C6:D7"/>
    <mergeCell ref="C8:D8"/>
    <mergeCell ref="C11:D11"/>
    <mergeCell ref="C13:D13"/>
    <mergeCell ref="C15:D15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14109823.899979465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392242.784178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-364219.50228387088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-105452.44676698012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-153970.11604191447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179031.67758593464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14057456.296650635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14057456.296650635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8l2JGHyNFPd+08Ea56xkqC1MQVNH/lCHdjm14Qh6lH5ibQteRsQS5vndgpHg7p4wa/DrgwSw1pOcbTTku2TIiw==" saltValue="+9zukJ4BXazfpYfgdtwsn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82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83</v>
      </c>
      <c r="C8" s="26"/>
      <c r="D8" s="27"/>
      <c r="E8" s="11"/>
    </row>
    <row r="9" spans="1:5" ht="15" customHeight="1" x14ac:dyDescent="0.25">
      <c r="A9" s="11"/>
      <c r="B9" s="44" t="s">
        <v>127</v>
      </c>
      <c r="C9" s="45">
        <v>26313912</v>
      </c>
      <c r="D9" s="46" t="s">
        <v>31</v>
      </c>
      <c r="E9" s="11"/>
    </row>
    <row r="10" spans="1:5" ht="15" customHeight="1" x14ac:dyDescent="0.25">
      <c r="A10" s="11"/>
      <c r="B10" s="44" t="s">
        <v>129</v>
      </c>
      <c r="C10" s="45">
        <f>'3. Omk. i ØR2026'!C10</f>
        <v>97979.129426</v>
      </c>
      <c r="D10" s="46" t="s">
        <v>31</v>
      </c>
      <c r="E10" s="11"/>
    </row>
    <row r="11" spans="1:5" ht="15" customHeight="1" x14ac:dyDescent="0.25">
      <c r="A11" s="11"/>
      <c r="B11" s="44" t="s">
        <v>130</v>
      </c>
      <c r="C11" s="47">
        <f>'5.1. § 10-tillæg'!C20+'5.2. Varige tillæg'!C18+'5.2. Varige tillæg'!E18+'5.3. Engangstillæg'!C13+'5.3. Engangstillæg'!E13</f>
        <v>1356891.2872905298</v>
      </c>
      <c r="D11" s="46" t="s">
        <v>31</v>
      </c>
      <c r="E11" s="11"/>
    </row>
    <row r="12" spans="1:5" ht="15" customHeight="1" x14ac:dyDescent="0.25">
      <c r="A12" s="11"/>
      <c r="B12" s="35" t="s">
        <v>128</v>
      </c>
      <c r="C12" s="36">
        <f>C9+C10+C11</f>
        <v>27768782.416716527</v>
      </c>
      <c r="D12" s="37" t="s">
        <v>31</v>
      </c>
      <c r="E12" s="11"/>
    </row>
    <row r="13" spans="1:5" ht="15" customHeight="1" x14ac:dyDescent="0.25">
      <c r="A13" s="11"/>
      <c r="B13" s="44" t="s">
        <v>84</v>
      </c>
      <c r="C13" s="45">
        <v>26521070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131</v>
      </c>
      <c r="C15" s="41">
        <f>C12-C13</f>
        <v>1247712.4167165272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85</v>
      </c>
      <c r="C17" s="26"/>
      <c r="D17" s="27"/>
      <c r="E17" s="11"/>
    </row>
    <row r="18" spans="1:5" ht="15" customHeight="1" x14ac:dyDescent="0.25">
      <c r="A18" s="11"/>
      <c r="B18" s="44" t="s">
        <v>126</v>
      </c>
      <c r="C18" s="45">
        <v>517294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1765006.4167165272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100*517294/(26059301+93259)</f>
        <v>1.9779860939043825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6.3560814090790352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dSUQYf2hODOP7AmZHjpB+g1k7l+T/sqUdsbZ0x+02pIsbLzY5Cu8cihmww6v/ANhaINoBm0JBvcOyaCeyo/ByQ==" saltValue="B2Ak4JpAsdNwe1FvN1dUU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86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134</v>
      </c>
      <c r="C8" s="57"/>
      <c r="D8" s="58"/>
      <c r="E8" s="54"/>
    </row>
    <row r="9" spans="1:5" ht="15" customHeight="1" x14ac:dyDescent="0.25">
      <c r="A9" s="54"/>
      <c r="B9" s="59" t="s">
        <v>121</v>
      </c>
      <c r="C9" s="60">
        <v>13281234.006458195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97979.129426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-146704.55482870876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877315.31892397872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14109823.899979465</v>
      </c>
      <c r="D17" s="68" t="s">
        <v>31</v>
      </c>
      <c r="E17" s="54"/>
    </row>
    <row r="18" spans="1:5" ht="15" customHeight="1" x14ac:dyDescent="0.25">
      <c r="A18" s="54"/>
      <c r="B18" s="69" t="s">
        <v>122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-229313.8518422395</v>
      </c>
      <c r="D20" s="74" t="s">
        <v>31</v>
      </c>
      <c r="E20" s="54"/>
    </row>
    <row r="21" spans="1:5" ht="15" customHeight="1" x14ac:dyDescent="0.25">
      <c r="A21" s="54"/>
      <c r="B21" s="59" t="s">
        <v>123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135</v>
      </c>
      <c r="C23" s="75">
        <v>13880510.048137225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7RzrxhgZuAcUuwS6YxMOoL31ufJZ3ko+GWhadMoau7CY1t+KSfXcnvFId2P6jNfTFtw2IJkBsMV8pBZVx3ujVg==" saltValue="Oprqx2KlCm5ayWvfncLM6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87</v>
      </c>
      <c r="C8" s="81"/>
      <c r="D8" s="82"/>
      <c r="E8" s="11"/>
    </row>
    <row r="9" spans="1:5" ht="15" customHeight="1" x14ac:dyDescent="0.25">
      <c r="A9" s="11"/>
      <c r="B9" s="52" t="s">
        <v>88</v>
      </c>
      <c r="C9" s="2">
        <v>7821553.0793038001</v>
      </c>
      <c r="D9" s="46" t="s">
        <v>31</v>
      </c>
      <c r="E9" s="11"/>
    </row>
    <row r="10" spans="1:5" ht="15" customHeight="1" x14ac:dyDescent="0.25">
      <c r="A10" s="11"/>
      <c r="B10" s="83" t="s">
        <v>89</v>
      </c>
      <c r="C10" s="3">
        <f>-'8. Nøgletal'!C19*C9</f>
        <v>-156431.06158607602</v>
      </c>
      <c r="D10" s="46" t="s">
        <v>31</v>
      </c>
      <c r="E10" s="11"/>
    </row>
    <row r="11" spans="1:5" ht="15" customHeight="1" x14ac:dyDescent="0.25">
      <c r="A11" s="11"/>
      <c r="B11" s="83" t="s">
        <v>90</v>
      </c>
      <c r="C11" s="2">
        <f>('5.2. Varige tillæg'!C18)*(1+'8. Nøgletal'!C9)*(1-'8. Nøgletal'!C19)+'5.6 Anlægsprojekter'!C12-'6. Bortfald'!C12+'7. Tilknyttet virksomhed'!C12</f>
        <v>33383.784377999997</v>
      </c>
      <c r="D11" s="46" t="s">
        <v>31</v>
      </c>
      <c r="E11" s="11"/>
    </row>
    <row r="12" spans="1:5" ht="15" customHeight="1" x14ac:dyDescent="0.25">
      <c r="A12" s="11"/>
      <c r="B12" s="52" t="s">
        <v>91</v>
      </c>
      <c r="C12" s="2">
        <f>SUM(C9:C11)</f>
        <v>7698505.8020957233</v>
      </c>
      <c r="D12" s="46" t="s">
        <v>31</v>
      </c>
      <c r="E12" s="11"/>
    </row>
    <row r="13" spans="1:5" ht="15" customHeight="1" x14ac:dyDescent="0.25">
      <c r="A13" s="11"/>
      <c r="B13" s="84" t="s">
        <v>92</v>
      </c>
      <c r="C13" s="85">
        <f>-C12*'8. Nøgletal'!C19</f>
        <v>-153970.11604191447</v>
      </c>
      <c r="D13" s="86" t="s">
        <v>31</v>
      </c>
      <c r="E13" s="87"/>
    </row>
    <row r="14" spans="1:5" ht="15" customHeight="1" x14ac:dyDescent="0.25">
      <c r="A14" s="11"/>
      <c r="B14" s="80" t="s">
        <v>93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7918704.3213137574</v>
      </c>
      <c r="D15" s="46" t="s">
        <v>31</v>
      </c>
      <c r="E15" s="11"/>
    </row>
    <row r="16" spans="1:5" ht="15" customHeight="1" x14ac:dyDescent="0.25">
      <c r="A16" s="11"/>
      <c r="B16" s="83" t="s">
        <v>89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94</v>
      </c>
      <c r="C17" s="2">
        <f>('5.2. Varige tillæg'!E18)*(1+'8. Nøgletal'!C9)*(1-'8. Nøgletal'!C14)+'5.6 Anlægsprojekter'!E12-'6. Bortfald'!E12+'7. Tilknyttet virksomhed'!E12</f>
        <v>-5360.5024838708923</v>
      </c>
      <c r="D17" s="46" t="s">
        <v>31</v>
      </c>
      <c r="E17" s="11"/>
    </row>
    <row r="18" spans="1:5" ht="15" customHeight="1" x14ac:dyDescent="0.25">
      <c r="A18" s="11"/>
      <c r="B18" s="52" t="s">
        <v>95</v>
      </c>
      <c r="C18" s="2">
        <f>SUM(C15:C17)</f>
        <v>7913343.8188298866</v>
      </c>
      <c r="D18" s="46" t="s">
        <v>31</v>
      </c>
      <c r="E18" s="11"/>
    </row>
    <row r="19" spans="1:5" ht="15" customHeight="1" x14ac:dyDescent="0.25">
      <c r="A19" s="11"/>
      <c r="B19" s="84" t="s">
        <v>96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97</v>
      </c>
      <c r="C20" s="41">
        <f>C13+C19</f>
        <v>-153970.11604191447</v>
      </c>
      <c r="D20" s="27" t="s">
        <v>31</v>
      </c>
      <c r="E20" s="11"/>
    </row>
    <row r="21" spans="1:5" ht="39.950000000000003" customHeight="1" x14ac:dyDescent="0.25">
      <c r="A21" s="11"/>
      <c r="B21" s="88" t="s">
        <v>124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8LUjhNOQZ4hgwcW/YkQLji2qV0+/gmhA776sITCroZefxjYQRclSdpzQWGQNg+YpGkZxWy8Y9mhF85e/UwNtdA==" saltValue="vkyZqq7hETOosyuwDbRRq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98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3814.3809131099988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878695.90637741983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0</v>
      </c>
      <c r="D12" s="46" t="s">
        <v>31</v>
      </c>
      <c r="E12" s="11"/>
    </row>
    <row r="13" spans="1:5" ht="15" customHeight="1" x14ac:dyDescent="0.25">
      <c r="A13" s="11"/>
      <c r="B13" s="95"/>
      <c r="C13" s="96"/>
      <c r="D13" s="46" t="s">
        <v>31</v>
      </c>
      <c r="E13" s="11"/>
    </row>
    <row r="14" spans="1:5" ht="15" customHeight="1" x14ac:dyDescent="0.25">
      <c r="A14" s="11"/>
      <c r="B14" s="95"/>
      <c r="C14" s="96"/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882510.28729052981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QTa04RRbSJuisS2bYXyJhGdQlar142Irc8VI3qkI20yXrLcKJ7g57LNSyeWvQNVxPBpFg+8ZnE2riS+QYBrkhw==" saltValue="ae1qgaLN+imVoct1GZi8Q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99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125</v>
      </c>
      <c r="C8" s="106" t="s">
        <v>100</v>
      </c>
      <c r="D8" s="107" t="s">
        <v>101</v>
      </c>
      <c r="E8" s="107" t="s">
        <v>102</v>
      </c>
      <c r="F8" s="27"/>
      <c r="G8" s="11"/>
    </row>
    <row r="9" spans="1:7" ht="15" customHeight="1" x14ac:dyDescent="0.25">
      <c r="A9" s="11"/>
      <c r="B9" s="94" t="s">
        <v>137</v>
      </c>
      <c r="C9" s="33">
        <v>8623554.0437662099</v>
      </c>
      <c r="D9" s="33">
        <v>7655193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73314.619086890001</v>
      </c>
      <c r="D10" s="33">
        <v>77129</v>
      </c>
      <c r="E10" s="33">
        <f t="shared" ref="E10:E19" si="0">MAX(D10-C10,0)</f>
        <v>3814.3809131099988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4468941.0936225802</v>
      </c>
      <c r="D11" s="33">
        <v>5347637</v>
      </c>
      <c r="E11" s="33">
        <f t="shared" si="0"/>
        <v>878695.90637741983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96181.876404170005</v>
      </c>
      <c r="D12" s="33">
        <v>89278</v>
      </c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103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0Ln0Edh2mHHemeCkZ3TZ5j+1kDSZ6QZVN4nntcQblBzcyZ5WYcYvayPLT3mR1XeN4JckRwY1NNffsdSSjPljZg==" saltValue="Syg5E8o66gTwVOlJfP8OAw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149</v>
      </c>
      <c r="C10" s="33">
        <v>0</v>
      </c>
      <c r="D10" s="46" t="s">
        <v>31</v>
      </c>
      <c r="E10" s="33">
        <v>220189</v>
      </c>
      <c r="F10" s="46" t="s">
        <v>31</v>
      </c>
      <c r="G10" s="11"/>
    </row>
    <row r="11" spans="1:7" ht="15" customHeight="1" x14ac:dyDescent="0.25">
      <c r="A11" s="11"/>
      <c r="B11" s="115" t="s">
        <v>150</v>
      </c>
      <c r="C11" s="33">
        <v>0</v>
      </c>
      <c r="D11" s="46" t="s">
        <v>31</v>
      </c>
      <c r="E11" s="33">
        <v>4501</v>
      </c>
      <c r="F11" s="46" t="s">
        <v>31</v>
      </c>
      <c r="G11" s="11"/>
    </row>
    <row r="12" spans="1:7" ht="15" customHeight="1" x14ac:dyDescent="0.25">
      <c r="A12" s="11"/>
      <c r="B12" s="115" t="s">
        <v>151</v>
      </c>
      <c r="C12" s="33">
        <v>0</v>
      </c>
      <c r="D12" s="46" t="s">
        <v>31</v>
      </c>
      <c r="E12" s="33">
        <v>34682</v>
      </c>
      <c r="F12" s="46" t="s">
        <v>31</v>
      </c>
      <c r="G12" s="11"/>
    </row>
    <row r="13" spans="1:7" ht="15" customHeight="1" x14ac:dyDescent="0.25">
      <c r="A13" s="11"/>
      <c r="B13" s="115" t="s">
        <v>152</v>
      </c>
      <c r="C13" s="33">
        <v>0</v>
      </c>
      <c r="D13" s="46" t="s">
        <v>31</v>
      </c>
      <c r="E13" s="33">
        <v>11332</v>
      </c>
      <c r="F13" s="46" t="s">
        <v>31</v>
      </c>
      <c r="G13" s="11"/>
    </row>
    <row r="14" spans="1:7" ht="15" customHeight="1" x14ac:dyDescent="0.25">
      <c r="A14" s="11"/>
      <c r="B14" s="115" t="s">
        <v>153</v>
      </c>
      <c r="C14" s="33">
        <v>31947</v>
      </c>
      <c r="D14" s="46" t="s">
        <v>31</v>
      </c>
      <c r="E14" s="33">
        <v>65842</v>
      </c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104</v>
      </c>
      <c r="C18" s="97">
        <f>SUM(C10:C17)</f>
        <v>31947</v>
      </c>
      <c r="D18" s="98" t="s">
        <v>31</v>
      </c>
      <c r="E18" s="97">
        <f>SUM(E10:E17)</f>
        <v>336546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-638.94000000000005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2075.7243779999999</v>
      </c>
      <c r="D21" s="46" t="s">
        <v>31</v>
      </c>
      <c r="E21" s="33">
        <f>SUM(E18:E20)*'8. Nøgletal'!C9</f>
        <v>22312.999799999998</v>
      </c>
      <c r="F21" s="46" t="s">
        <v>31</v>
      </c>
      <c r="G21" s="11"/>
    </row>
    <row r="22" spans="1:7" ht="26.25" customHeight="1" x14ac:dyDescent="0.25">
      <c r="A22" s="11"/>
      <c r="B22" s="105" t="s">
        <v>105</v>
      </c>
      <c r="C22" s="97">
        <f>SUM(C18:C21)</f>
        <v>33383.784378000004</v>
      </c>
      <c r="D22" s="98" t="s">
        <v>31</v>
      </c>
      <c r="E22" s="97">
        <f>SUM(E18:E21)</f>
        <v>358858.99979999999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zBxDD7WrafNEcEY1yIS3y5/Qk94srcNOmZjmPoGjyx1fdmtvhbHSnCKahYF0SgKCy2xhOfbfq/BtNq6pS+Dk9A==" saltValue="Vck/Voe4diLjDk6rwt//k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154</v>
      </c>
      <c r="C10" s="33">
        <v>70660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 t="s">
        <v>155</v>
      </c>
      <c r="C11" s="33">
        <v>35228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106</v>
      </c>
      <c r="C13" s="97">
        <f>SUM(C10:C12)</f>
        <v>105888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NuaeuRuHjPe8kMzOkHY65DVcub/YFFx47TvqcbMCjvCmGKBDq7W5HyF16S+IQRyQolJUMZKTDrV55+wzmFNG3g==" saltValue="RkoAMLr8c5xQrU6vBMWQh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107</v>
      </c>
      <c r="C8" s="81"/>
      <c r="D8" s="82"/>
      <c r="E8" s="11"/>
    </row>
    <row r="9" spans="1:5" ht="15" customHeight="1" x14ac:dyDescent="0.25">
      <c r="A9" s="11"/>
      <c r="B9" s="117" t="s">
        <v>108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109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0vgCp9AJnfHTgQWYMS8EfG2wrMYZ2TaAUzgJEyYMWA9sHu/gSFl/ePU2nJ0lsM6MsDQDgTL132MY76PM24jnGA==" saltValue="Q4M2BbQy4COs1M8b/bxJv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110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111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112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113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Zy32XhIOjrzCUfhZhVhNQXbY98LZam6iMu/GTkkTx6xfljnv+c61kZ9nxl7Zi700bqDjFrKxvPk04jnr3lSMdQ==" saltValue="VRRDhFCZUyWKDCdoT4mpW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114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jZ/iVm5ojq5uHl82nJcJjl/pIopftRry/4w/hAq9JB7aBTcziRbysEs19cKevOH16PsaQHlEb+6bYOz7Cy7gXw==" saltValue="pBWgj7EYUVkleCqtkx547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115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156</v>
      </c>
      <c r="C10" s="33">
        <v>0</v>
      </c>
      <c r="D10" s="46" t="s">
        <v>31</v>
      </c>
      <c r="E10" s="33">
        <v>341573.19917834649</v>
      </c>
      <c r="F10" s="46" t="s">
        <v>31</v>
      </c>
      <c r="G10" s="11"/>
    </row>
    <row r="11" spans="1:7" ht="15" customHeight="1" x14ac:dyDescent="0.25">
      <c r="A11" s="11"/>
      <c r="B11" s="25" t="s">
        <v>72</v>
      </c>
      <c r="C11" s="97">
        <f>SUM(C10:C10)</f>
        <v>0</v>
      </c>
      <c r="D11" s="98" t="s">
        <v>31</v>
      </c>
      <c r="E11" s="97">
        <f>SUM(E10:E10)</f>
        <v>341573.19917834649</v>
      </c>
      <c r="F11" s="98" t="s">
        <v>31</v>
      </c>
      <c r="G11" s="11"/>
    </row>
    <row r="12" spans="1:7" ht="15" customHeight="1" x14ac:dyDescent="0.25">
      <c r="A12" s="11"/>
      <c r="B12" s="25" t="s">
        <v>116</v>
      </c>
      <c r="C12" s="97">
        <f>C11*(1+'8. Nøgletal'!C9)</f>
        <v>0</v>
      </c>
      <c r="D12" s="98" t="s">
        <v>31</v>
      </c>
      <c r="E12" s="97">
        <f>E11*(1+'8. Nøgletal'!C9)</f>
        <v>364219.50228387088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b415Kg+zJmBoWJGhOGhWQRt1TqplsE9+nwqi6XqvdwoStT2JOvRxlP56UAZUnw7xOqmbyWk+kSpOqduIEYdW/g==" saltValue="lhMvXQPQ5pgYw4ueGPygNw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73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74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132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133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117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0U+FF0oKXv6WXKODJjEVXLEEoAdhxE3+yvVe1cCPzA9Y9g9/Bthk5H/5YFRcLs1XkUu2Tv5oWKqyU5YTwplyEg==" saltValue="uTB/btCO9xOnRZ9q/jHqv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75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76</v>
      </c>
      <c r="C9" s="4">
        <v>6.6299999999999998E-2</v>
      </c>
      <c r="D9" s="22"/>
    </row>
    <row r="10" spans="1:4" ht="15" customHeight="1" x14ac:dyDescent="0.25">
      <c r="A10" s="11"/>
      <c r="B10" s="133" t="s">
        <v>118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77</v>
      </c>
      <c r="C13" s="27"/>
      <c r="D13" s="11"/>
    </row>
    <row r="14" spans="1:4" ht="15" customHeight="1" x14ac:dyDescent="0.25">
      <c r="A14" s="11"/>
      <c r="B14" s="133" t="s">
        <v>78</v>
      </c>
      <c r="C14" s="5">
        <v>0</v>
      </c>
      <c r="D14" s="22"/>
    </row>
    <row r="15" spans="1:4" ht="15" customHeight="1" x14ac:dyDescent="0.25">
      <c r="A15" s="11"/>
      <c r="B15" s="133" t="s">
        <v>119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79</v>
      </c>
      <c r="C18" s="27"/>
      <c r="D18" s="11"/>
    </row>
    <row r="19" spans="1:4" ht="15" customHeight="1" x14ac:dyDescent="0.25">
      <c r="A19" s="11"/>
      <c r="B19" s="101" t="s">
        <v>80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81</v>
      </c>
      <c r="C23" s="8">
        <v>0</v>
      </c>
      <c r="D23" s="22"/>
    </row>
    <row r="24" spans="1:4" ht="15" customHeight="1" x14ac:dyDescent="0.25">
      <c r="A24" s="11"/>
      <c r="B24" s="44" t="s">
        <v>120</v>
      </c>
      <c r="C24" s="8">
        <v>7.4588758394688792E-3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7GpClW2wXYtbsSZsv80jO/Ix1/32oHJ++rJm8lOrWAXXn48gxYhGfzxTit7m5WN7UCWNNNR75D7wm8CqdRiy1g==" saltValue="P+9XVu4PG3etr86dn3YXb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2026-09-01T19:12:33Z</dcterms:modified>
</cp:coreProperties>
</file>