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 Spildevand AS (S08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4" i="11" l="1"/>
  <c r="F24" i="11"/>
  <c r="E24" i="11"/>
  <c r="E11" i="11"/>
  <c r="E12" i="11"/>
  <c r="E13" i="11"/>
  <c r="E14" i="11"/>
  <c r="E15" i="11"/>
  <c r="E16" i="11"/>
  <c r="E17" i="11"/>
  <c r="E18" i="11"/>
  <c r="E19" i="11"/>
  <c r="E20" i="11"/>
  <c r="E21" i="11"/>
  <c r="E16" i="40" l="1"/>
  <c r="E12" i="40"/>
  <c r="C14" i="19" l="1"/>
  <c r="E28" i="32" l="1"/>
  <c r="E38" i="32" l="1"/>
  <c r="E32" i="32"/>
  <c r="C30" i="2" s="1"/>
  <c r="E20" i="32"/>
  <c r="E12" i="32"/>
  <c r="E16" i="27" l="1"/>
  <c r="E17" i="27" s="1"/>
  <c r="E22" i="11" l="1"/>
  <c r="E23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C10" i="37" l="1"/>
  <c r="C12" i="37" s="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2" i="37" s="1"/>
  <c r="E13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<sst xmlns="http://schemas.openxmlformats.org/spreadsheetml/2006/main" count="727" uniqueCount="291">
  <si>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</si>
  <si>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</si>
  <si>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</si>
  <si>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</si>
  <si>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</si>
  <si>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</si>
  <si>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</si>
  <si>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</si>
  <si>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</si>
  <si>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</si>
  <si>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</si>
  <si>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</si>
  <si>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</si>
  <si>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</si>
  <si>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</si>
  <si>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</si>
  <si>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</si>
  <si>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</si>
  <si>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</si>
  <si>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</si>
  <si>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</si>
  <si>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</si>
  <si>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</si>
  <si>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</si>
  <si>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</si>
  <si>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</si>
  <si>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</si>
  <si>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</si>
  <si>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</si>
  <si>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</si>
  <si>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</si>
  <si>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</si>
  <si>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</si>
  <si>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</si>
  <si>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</si>
  <si>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</si>
  <si>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</si>
  <si>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</si>
  <si>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</si>
  <si>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</si>
  <si>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</si>
  <si>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</si>
  <si>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</si>
  <si>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</si>
  <si>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</si>
  <si>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</si>
  <si>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</si>
  <si>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</si>
  <si>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</si>
  <si>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</si>
  <si>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</si>
  <si>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</si>
  <si>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</si>
  <si>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</si>
  <si>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</si>
  <si>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</si>
  <si>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</si>
  <si>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</si>
  <si>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</si>
  <si>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</si>
  <si>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</si>
  <si>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</si>
  <si>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</si>
  <si>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</si>
  <si>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</si>
  <si>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</si>
  <si>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</si>
  <si>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</si>
  <si>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</si>
  <si>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</si>
  <si>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</si>
  <si>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</si>
  <si>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</si>
  <si>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</si>
  <si>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</si>
  <si>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</si>
  <si>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</si>
  <si>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</si>
  <si>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</si>
  <si>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</si>
  <si>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</si>
  <si>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</si>
  <si>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</si>
  <si>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</si>
  <si>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</si>
  <si>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</si>
  <si>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</si>
  <si>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</si>
  <si>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</si>
  <si>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</si>
  <si>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</si>
  <si>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</si>
  <si>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</si>
  <si>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</si>
  <si>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</si>
  <si>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</si>
  <si>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</si>
  <si>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</si>
  <si>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</si>
  <si>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</si>
  <si>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</si>
  <si>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</si>
  <si>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</si>
  <si>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</si>
  <si>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</si>
  <si>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</si>
  <si>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</si>
  <si>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</si>
  <si>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</si>
  <si>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</si>
  <si>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</si>
  <si>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</si>
  <si>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</si>
  <si>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</si>
  <si>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</si>
  <si>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</si>
  <si>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</si>
  <si>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</si>
  <si>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</si>
  <si>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</si>
  <si>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</si>
  <si>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</si>
  <si>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</si>
  <si>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</si>
  <si>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</si>
  <si>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</si>
  <si>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</si>
  <si>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</si>
  <si>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</si>
  <si>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</si>
  <si>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</si>
  <si>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</si>
  <si>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</si>
  <si>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</si>
  <si>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</si>
  <si>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</si>
  <si>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</si>
  <si>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</si>
  <si>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</si>
  <si>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</si>
  <si>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</si>
  <si>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</si>
  <si>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</si>
  <si>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</si>
  <si>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</si>
  <si>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</si>
  <si>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</si>
  <si>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</si>
  <si>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</si>
  <si>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</si>
  <si>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</si>
  <si>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</si>
  <si>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</si>
  <si>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</si>
  <si>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</si>
  <si>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</si>
  <si>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</si>
  <si>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</si>
  <si>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</si>
  <si>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</si>
  <si>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</si>
  <si>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</si>
  <si>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</si>
  <si>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</si>
  <si>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</si>
  <si>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</si>
  <si>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</si>
  <si>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</si>
  <si>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</si>
  <si>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</si>
  <si>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</si>
  <si>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</si>
  <si>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</si>
  <si>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</si>
  <si>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</si>
  <si>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</si>
  <si>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</si>
  <si>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</si>
  <si>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</si>
  <si>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</si>
  <si>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</si>
  <si>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</si>
  <si>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</si>
  <si>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</si>
  <si>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</si>
  <si>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</si>
  <si>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</si>
  <si>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</si>
  <si>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</si>
  <si>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</si>
  <si>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</si>
  <si>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</si>
  <si>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</si>
  <si>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</si>
  <si>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</si>
  <si>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</si>
  <si>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</si>
  <si>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</si>
  <si>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</si>
  <si>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</si>
  <si>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</si>
  <si>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</si>
  <si>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</si>
  <si>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</si>
  <si>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</si>
  <si>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</si>
  <si>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</si>
  <si>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</si>
  <si>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</si>
  <si>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</si>
  <si>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</si>
  <si>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</si>
  <si>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</si>
  <si>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</si>
  <si>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</si>
  <si>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</si>
  <si>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</si>
  <si>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</si>
  <si>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</si>
  <si>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</si>
  <si>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</si>
  <si>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</si>
  <si>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</si>
  <si>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</si>
  <si>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</si>
  <si>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</si>
  <si>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</si>
  <si>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</si>
  <si>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</si>
  <si>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</si>
  <si>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</si>
  <si>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</si>
  <si>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</si>
  <si>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</si>
  <si>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</si>
  <si>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</si>
  <si>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</si>
  <si>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</si>
  <si>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</si>
  <si>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</si>
  <si>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</si>
  <si>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</si>
  <si>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</si>
  <si>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</si>
  <si>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</si>
  <si>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</si>
  <si>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</si>
  <si>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</si>
  <si>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</si>
  <si>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</si>
  <si>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</si>
  <si>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</si>
  <si>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</si>
  <si>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</si>
  <si>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</si>
  <si>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</si>
  <si>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</si>
  <si>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</si>
  <si>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</si>
  <si>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</si>
  <si>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</si>
  <si>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</si>
  <si>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</si>
  <si>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</si>
  <si>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</si>
  <si>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</si>
  <si>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</si>
  <si>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</si>
  <si>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</si>
  <si>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</si>
  <si>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</si>
  <si>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</si>
  <si>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tillæg </t>
  </si>
  <si>
    <t>Ledningsnet ≤ Ø 200 mm</t>
  </si>
  <si>
    <t>75</t>
  </si>
  <si>
    <t>Brønde</t>
  </si>
  <si>
    <t>Stik</t>
  </si>
  <si>
    <t>Pumpestationer i brønde (&lt; 6,25 m2), Konstruktioner</t>
  </si>
  <si>
    <t>50</t>
  </si>
  <si>
    <t>Pumpestationer i brønde (&lt; 6,25 m2), Mek/EL</t>
  </si>
  <si>
    <t>20</t>
  </si>
  <si>
    <t>Pumpestationer i brønde (&lt; 6,25 m2), SRO</t>
  </si>
  <si>
    <t>10</t>
  </si>
  <si>
    <t>Tryksatte minipumpestationer (husstandssystemer)</t>
  </si>
  <si>
    <t>30</t>
  </si>
  <si>
    <t>Strømpeforing ≤ Ø 200 mm</t>
  </si>
  <si>
    <t>Ø 200 mm &lt; Ledningsnet ≤ Ø 500 mm</t>
  </si>
  <si>
    <t>Mindre renseanlæg &lt; 5.000 PE uden mulighed for opdeling</t>
  </si>
  <si>
    <t>40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</si>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</sst>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1606780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106235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540780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207363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2461158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2521576.5739567201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9" t="s">
        <v>178</v>
      </c>
      <c r="C18" s="90"/>
      <c r="D18" s="91"/>
      <c r="E18" s="1"/>
      <c r="F18" s="1"/>
    </row>
    <row r="19" spans="1:6" x14ac:dyDescent="0.25">
      <c r="A19" s="1"/>
      <c r="B19" s="54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9"/>
      <c r="C23" s="90"/>
      <c r="D23" s="9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9" t="s">
        <v>146</v>
      </c>
      <c r="C26" s="90"/>
      <c r="D26" s="91"/>
      <c r="E26" s="1"/>
      <c r="F26" s="1"/>
    </row>
    <row r="27" spans="1:6" x14ac:dyDescent="0.25">
      <c r="A27" s="1"/>
      <c r="B27" s="54" t="s">
        <v>147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9"/>
      <c r="C31" s="90"/>
      <c r="D31" s="9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157198971.37760916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144042823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13156148.377609164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141254937.07219973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160233384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-18978446.927800268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137014457.21816158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136601886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412571.21816158295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-2498578.0569339693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289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290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 t="s">
        <v>274</v>
      </c>
      <c r="D10" s="9">
        <v>8116911</v>
      </c>
      <c r="E10" s="9">
        <f>IFERROR(D10/C10,0)</f>
        <v>108225.48</v>
      </c>
      <c r="F10" s="9">
        <v>565547</v>
      </c>
      <c r="G10" s="9">
        <v>421022</v>
      </c>
      <c r="H10" s="14" t="s">
        <v>3</v>
      </c>
      <c r="I10" s="1"/>
    </row>
    <row r="11" spans="1:9" x14ac:dyDescent="0.25">
      <c r="A11" s="1"/>
      <c r="B11" s="56" t="s">
        <v>275</v>
      </c>
      <c r="C11" s="112" t="s">
        <v>274</v>
      </c>
      <c r="D11" s="9">
        <v>1315574</v>
      </c>
      <c r="E11" s="9">
        <f t="shared" ref="E11:E21" si="0">IFERROR(D11/C11,0)</f>
        <v>17540.986666666668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6" t="s">
        <v>276</v>
      </c>
      <c r="C12" s="112" t="s">
        <v>274</v>
      </c>
      <c r="D12" s="9">
        <v>2905036</v>
      </c>
      <c r="E12" s="9">
        <f t="shared" si="0"/>
        <v>38733.813333333332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277</v>
      </c>
      <c r="C13" s="112" t="s">
        <v>278</v>
      </c>
      <c r="D13" s="9">
        <v>2853467</v>
      </c>
      <c r="E13" s="9">
        <f t="shared" si="0"/>
        <v>57069.34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56" t="s">
        <v>279</v>
      </c>
      <c r="C14" s="112" t="s">
        <v>280</v>
      </c>
      <c r="D14" s="9">
        <v>687582</v>
      </c>
      <c r="E14" s="9">
        <f t="shared" si="0"/>
        <v>34379.1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56" t="s">
        <v>281</v>
      </c>
      <c r="C15" s="112" t="s">
        <v>282</v>
      </c>
      <c r="D15" s="9">
        <v>171896</v>
      </c>
      <c r="E15" s="9">
        <f t="shared" si="0"/>
        <v>17189.599999999999</v>
      </c>
      <c r="F15" s="9">
        <v>0</v>
      </c>
      <c r="G15" s="9">
        <v>0</v>
      </c>
      <c r="H15" s="14" t="s">
        <v>3</v>
      </c>
      <c r="I15" s="1"/>
    </row>
    <row r="16" spans="1:9" ht="39" x14ac:dyDescent="0.25">
      <c r="A16" s="1"/>
      <c r="B16" s="56" t="s">
        <v>283</v>
      </c>
      <c r="C16" s="112" t="s">
        <v>284</v>
      </c>
      <c r="D16" s="9">
        <v>3025363</v>
      </c>
      <c r="E16" s="9">
        <f t="shared" si="0"/>
        <v>100845.43333333333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56" t="s">
        <v>275</v>
      </c>
      <c r="C17" s="112" t="s">
        <v>274</v>
      </c>
      <c r="D17" s="9">
        <v>1136307</v>
      </c>
      <c r="E17" s="9">
        <f t="shared" si="0"/>
        <v>15150.76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276</v>
      </c>
      <c r="C18" s="112" t="s">
        <v>274</v>
      </c>
      <c r="D18" s="9">
        <v>660265</v>
      </c>
      <c r="E18" s="9">
        <f t="shared" si="0"/>
        <v>8803.5333333333328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6" t="s">
        <v>273</v>
      </c>
      <c r="C19" s="112" t="s">
        <v>274</v>
      </c>
      <c r="D19" s="9">
        <v>2802457</v>
      </c>
      <c r="E19" s="9">
        <f t="shared" si="0"/>
        <v>37366.093333333331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285</v>
      </c>
      <c r="C20" s="112" t="s">
        <v>278</v>
      </c>
      <c r="D20" s="9">
        <v>2744500</v>
      </c>
      <c r="E20" s="9">
        <f t="shared" si="0"/>
        <v>54890</v>
      </c>
      <c r="F20" s="9">
        <v>0</v>
      </c>
      <c r="G20" s="9">
        <v>0</v>
      </c>
      <c r="H20" s="14" t="s">
        <v>3</v>
      </c>
      <c r="I20" s="1"/>
    </row>
    <row r="21" spans="1:9" ht="26.25" x14ac:dyDescent="0.25">
      <c r="A21" s="1"/>
      <c r="B21" s="56" t="s">
        <v>286</v>
      </c>
      <c r="C21" s="112" t="s">
        <v>274</v>
      </c>
      <c r="D21" s="9">
        <v>159768</v>
      </c>
      <c r="E21" s="9">
        <f t="shared" si="0"/>
        <v>2130.2399999999998</v>
      </c>
      <c r="F21" s="9">
        <v>0</v>
      </c>
      <c r="G21" s="9">
        <v>0</v>
      </c>
      <c r="H21" s="14" t="s">
        <v>3</v>
      </c>
      <c r="I21" s="1"/>
    </row>
    <row r="22" spans="1:9" ht="39" x14ac:dyDescent="0.25">
      <c r="A22" s="1"/>
      <c r="B22" s="56" t="s">
        <v>283</v>
      </c>
      <c r="C22" s="112" t="s">
        <v>284</v>
      </c>
      <c r="D22" s="9">
        <v>195634</v>
      </c>
      <c r="E22" s="9">
        <f t="shared" ref="E22:E23" si="1">IFERROR(D22/C22,0)</f>
        <v>6521.1333333333332</v>
      </c>
      <c r="F22" s="9">
        <v>0</v>
      </c>
      <c r="G22" s="9">
        <v>0</v>
      </c>
      <c r="H22" s="14" t="s">
        <v>3</v>
      </c>
      <c r="I22" s="1"/>
    </row>
    <row r="23" spans="1:9" ht="39" x14ac:dyDescent="0.25">
      <c r="A23" s="1"/>
      <c r="B23" s="56" t="s">
        <v>287</v>
      </c>
      <c r="C23" s="112" t="s">
        <v>288</v>
      </c>
      <c r="D23" s="9">
        <v>6195076</v>
      </c>
      <c r="E23" s="9">
        <f t="shared" si="1"/>
        <v>154876.9</v>
      </c>
      <c r="F23" s="9">
        <v>90354</v>
      </c>
      <c r="G23" s="9">
        <v>306654</v>
      </c>
      <c r="H23" s="14" t="s">
        <v>3</v>
      </c>
      <c r="I23" s="1"/>
    </row>
    <row r="24" spans="1:9" x14ac:dyDescent="0.25">
      <c r="A24" s="1"/>
      <c r="B24" s="89" t="s">
        <v>238</v>
      </c>
      <c r="C24" s="90"/>
      <c r="D24" s="91"/>
      <c r="E24" s="12">
        <f>SUM(E10:E23)</f>
        <v>653722.41333333333</v>
      </c>
      <c r="F24" s="12">
        <f>SUM(F10:F23)</f>
        <v>655901</v>
      </c>
      <c r="G24" s="12">
        <f>SUM(G10:G23)</f>
        <v>727676</v>
      </c>
      <c r="H24" s="13" t="s">
        <v>3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24:D2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Anlægsprojekter'!F24</f>
        <v>655901</v>
      </c>
      <c r="D10" s="14" t="s">
        <v>3</v>
      </c>
      <c r="E10" s="9">
        <f>SUM('Fane 9. Anlægsprojekter'!E24,'Fane 9. Anlægsprojekter'!G24)</f>
        <v>1381398.4133333333</v>
      </c>
      <c r="F10" s="14" t="s">
        <v>3</v>
      </c>
      <c r="G10" s="1"/>
    </row>
    <row r="11" spans="1:7" x14ac:dyDescent="0.25">
      <c r="A11" s="1"/>
      <c r="B11" s="113" t="s">
        <v>271</v>
      </c>
      <c r="C11" s="22">
        <v>913458</v>
      </c>
      <c r="D11" s="14" t="s">
        <v>3</v>
      </c>
      <c r="E11" s="9">
        <v>293731</v>
      </c>
      <c r="F11" s="14" t="s">
        <v>3</v>
      </c>
      <c r="G11" s="1"/>
    </row>
    <row r="12" spans="1:7" x14ac:dyDescent="0.25">
      <c r="A12" s="1"/>
      <c r="B12" s="38" t="s">
        <v>50</v>
      </c>
      <c r="C12" s="12">
        <f>SUM(C10:C11)</f>
        <v>1569359</v>
      </c>
      <c r="D12" s="13" t="s">
        <v>3</v>
      </c>
      <c r="E12" s="12">
        <f>SUM(E10:E11)</f>
        <v>1675129.4133333333</v>
      </c>
      <c r="F12" s="13" t="s">
        <v>3</v>
      </c>
      <c r="G12" s="1"/>
    </row>
    <row r="13" spans="1:7" x14ac:dyDescent="0.25">
      <c r="A13" s="1"/>
      <c r="B13" s="38" t="s">
        <v>219</v>
      </c>
      <c r="C13" s="12">
        <f>C12*(1+'Fane 14. Nøgletal'!C13)</f>
        <v>1588505.1798</v>
      </c>
      <c r="D13" s="13" t="s">
        <v>3</v>
      </c>
      <c r="E13" s="12">
        <f>E12*(1+'Fane 14. Nøgletal'!C13)</f>
        <v>1695565.992176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/8ShjhKxRKeigk3+2bgGe8VQVQT+AJALcXDFLGodNExCP+W+ellObqnECcAPJJHrV80Xaor+XewnuzpW340ng==" saltValue="LA4btU8gF1xJpRFv2Ltmq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+VvSdw9UdS0Otr3h8/27xZF8p9QMNR4jJi65bDOD+EeRjbBMevCd1Xwx1xyGvD8H+UQuIG/FQ4VTaQU7qwKJGQ==" saltValue="nRk9zKfhDcGfmNE87YduM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136623375.75580868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tillæg'!C13</f>
        <v>1588505.1798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tillæg'!E13</f>
        <v>1695565.992176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2731546.1706875381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-1073586.229186042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-1190084.7055254744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-2589206.6009661295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137786115.56279457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2521576.5739567201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-2498578.0569339693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137809114.07981732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137786115.56279457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1680990.6098660938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-1049712.7143068698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-1180511.6641542274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-2467183.6255007363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134769698.16869882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2552339.8081589919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137322037.97685781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134769698.16869882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1644190.3176581257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-1026732.3749794601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-1171015.6283277709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-2428607.975924219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131787532.50712548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2583478.3538185316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134371010.860944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131787532.50712548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1607807.8965869311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-1004012.9797897739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-1161595.9786135023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-2390635.4759166562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128839095.96939248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2614996.7897351179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131454092.7591276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134643692.85583478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2774247.8247000002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1262285.9773919999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2732000.4651611573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-1064352.8559758335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-1158731.1660948729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-2565767.3452085261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136623375.75580868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2445959.0307566701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-2911149.2750955522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136158185.51146981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61072060.764449328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1221441.2152889867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60898005.391270652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-5594461.2177025033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1106070.883471363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55145929.072673485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1102918.5814534698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55107657.797897048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2828900.5068465904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1158731.1660948729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57896350.333280154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1607884.9429935601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1190084.7055254744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59025583.207711369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1180511.6641542274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58550781.416388541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1171015.6283277709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58079798.930675112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1161595.9786135023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87608087.534453824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797233.59656352981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88330043.881803378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-191255.49914114541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1560056.5543731216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88093859.635284185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808680.79916024976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1566296.8384972243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89056767.594787389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1287153.0111466225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2565767.3452085261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89507382.879961774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1716251.8972805473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2589206.6009661295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89715768.200026765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2467183.6255007363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88313017.306335241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2428607.975924219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86932199.124242038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2390635.4759166562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7.4120403073682246E-3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0.02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7.5265970816611235E-3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2020-09-09T09:22:48Z</dcterms:modified>
</cp:coreProperties>
</file>