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Vejle Spildevand AS (S103)\ØR2025\"/>
    </mc:Choice>
  </mc:AlternateContent>
  <xr:revisionPtr revIDLastSave="0" documentId="13_ncr:1_{932B2F1F-E7AA-4BAE-B318-F4B9FB3D337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8" i="41" l="1"/>
  <c r="C23" i="43" l="1"/>
  <c r="C27" i="43" s="1"/>
  <c r="C32" i="2" s="1"/>
  <c r="F10" i="11" l="1"/>
  <c r="C11" i="29"/>
  <c r="C10" i="36" l="1"/>
  <c r="C10" i="30"/>
  <c r="C20" i="23" l="1"/>
  <c r="C22" i="22"/>
  <c r="C22" i="15"/>
  <c r="C36" i="2"/>
  <c r="C11" i="30" l="1"/>
  <c r="C15" i="30" s="1"/>
  <c r="C29" i="20" l="1"/>
  <c r="C28" i="20"/>
  <c r="C23" i="20"/>
  <c r="C22" i="20"/>
  <c r="C24" i="20" l="1"/>
  <c r="C30" i="20"/>
  <c r="C16" i="20" l="1"/>
  <c r="C10" i="20"/>
  <c r="C31" i="43" l="1"/>
  <c r="C33" i="43" l="1"/>
  <c r="C20" i="22" l="1"/>
  <c r="C20" i="15"/>
  <c r="C12" i="29" l="1"/>
  <c r="E11" i="29"/>
  <c r="E12" i="29" s="1"/>
  <c r="E13" i="39"/>
  <c r="E14" i="39" s="1"/>
  <c r="C13" i="39"/>
  <c r="C14" i="39" s="1"/>
  <c r="J11" i="11"/>
  <c r="H11" i="11"/>
  <c r="C10" i="37" s="1"/>
  <c r="C19" i="19"/>
  <c r="C20"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33" i="37"/>
  <c r="C34" i="37" s="1"/>
  <c r="C10" i="2" l="1"/>
  <c r="C16" i="30" l="1"/>
  <c r="C17" i="30" s="1"/>
  <c r="C21" i="30" l="1"/>
  <c r="C22" i="30" s="1"/>
  <c r="C18" i="2"/>
  <c r="E33" i="37"/>
  <c r="E34"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<sst xmlns="http://schemas.openxmlformats.org/spreadsheetml/2006/main" count="597" uniqueCount="258">
  <si>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</si>
  <si>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</si>
  <si>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</si>
  <si>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</si>
  <si>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</si>
  <si>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</si>
  <si>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</si>
  <si>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</si>
  <si>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</si>
  <si>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</si>
  <si>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</si>
  <si>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</si>
  <si>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</si>
  <si>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</si>
  <si>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</si>
  <si>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</si>
  <si>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</si>
  <si>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</si>
  <si>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</si>
  <si>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</si>
  <si>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</si>
  <si>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</si>
  <si>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</si>
  <si>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</si>
  <si>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</si>
  <si>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</si>
  <si>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</si>
  <si>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</si>
  <si>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</si>
  <si>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</si>
  <si>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</si>
  <si>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</si>
  <si>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</si>
  <si>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</si>
  <si>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</si>
  <si>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</si>
  <si>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</si>
  <si>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</si>
  <si>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</si>
  <si>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</si>
  <si>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</si>
  <si>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</si>
  <si>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</si>
  <si>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</si>
  <si>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</si>
  <si>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</si>
  <si>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</si>
  <si>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</si>
  <si>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</si>
  <si>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</si>
  <si>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</si>
  <si>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</si>
  <si>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</si>
  <si>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</si>
  <si>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</si>
  <si>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</si>
  <si>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</si>
  <si>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</si>
  <si>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</si>
  <si>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</si>
  <si>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</si>
  <si>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</si>
  <si>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</si>
  <si>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</si>
  <si>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</si>
  <si>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</si>
  <si>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</si>
  <si>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</si>
  <si>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</si>
  <si>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</si>
  <si>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</si>
  <si>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</si>
  <si>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</si>
  <si>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</si>
  <si>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</si>
  <si>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</si>
  <si>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</si>
  <si>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</si>
  <si>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</si>
  <si>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</si>
  <si>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</si>
  <si>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</si>
  <si>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</si>
  <si>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</si>
  <si>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</si>
  <si>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</si>
  <si>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</si>
  <si>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</si>
  <si>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</si>
  <si>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</si>
  <si>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</si>
  <si>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</si>
  <si>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</si>
  <si>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</si>
  <si>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</si>
  <si>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</si>
  <si>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</si>
  <si>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</si>
  <si>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</si>
  <si>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</si>
  <si>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</si>
  <si>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</si>
  <si>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</si>
  <si>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</si>
  <si>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</si>
  <si>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</si>
  <si>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</si>
  <si>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</si>
  <si>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</si>
  <si>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</si>
  <si>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</si>
  <si>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</si>
  <si>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</si>
  <si>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</si>
  <si>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</si>
  <si>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</si>
  <si>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</si>
  <si>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</si>
  <si>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</si>
  <si>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</si>
  <si>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</si>
  <si>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</si>
  <si>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</si>
  <si>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</si>
  <si>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</si>
  <si>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</si>
  <si>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</si>
  <si>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</si>
  <si>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</si>
  <si>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</si>
  <si>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</si>
  <si>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</si>
  <si>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</si>
  <si>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</si>
  <si>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</si>
  <si>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</si>
  <si>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</si>
  <si>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</si>
  <si>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</si>
  <si>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</si>
  <si>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</si>
  <si>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</si>
  <si>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</si>
  <si>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</si>
  <si>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</si>
  <si>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</si>
  <si>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</si>
  <si>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</si>
  <si>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</si>
  <si>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</si>
  <si>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</si>
  <si>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</si>
  <si>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</si>
  <si>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</si>
  <si>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</si>
  <si>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</si>
  <si>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</si>
  <si>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</si>
  <si>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</si>
  <si>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</si>
  <si>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</si>
  <si>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</si>
  <si>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</si>
  <si>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</si>
  <si>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</si>
  <si>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</si>
  <si>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</si>
  <si>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</si>
  <si>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</si>
  <si>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</si>
  <si>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</si>
  <si>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</si>
  <si>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</si>
  <si>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</si>
  <si>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</si>
  <si>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</si>
  <si>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</si>
  <si>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</si>
  <si>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</si>
  <si>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</si>
  <si>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</si>
  <si>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</si>
  <si>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</si>
  <si>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</si>
  <si>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</si>
  <si>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</si>
  <si>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</si>
  <si>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</si>
  <si>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</si>
  <si>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</si>
  <si>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</si>
  <si>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</si>
  <si>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</si>
  <si>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</si>
  <si>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</si>
  <si>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</si>
  <si>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</si>
  <si>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</si>
  <si>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</si>
  <si>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</si>
  <si>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</si>
  <si>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</si>
  <si>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</si>
  <si>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</si>
  <si>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</si>
  <si>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</si>
  <si>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</si>
  <si>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</si>
  <si>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</si>
  <si>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</si>
  <si>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</si>
  <si>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</si>
  <si>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</si>
  <si>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</si>
  <si>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</si>
  <si>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</si>
  <si>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</si>
  <si>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</si>
  <si>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</si>
  <si>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</si>
  <si>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</si>
  <si>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</si>
  <si>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</si>
  <si>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</si>
  <si>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</si>
  <si>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</si>
  <si>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</si>
  <si>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</si>
  <si>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</si>
  <si>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</si>
  <si>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</si>
  <si>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</si>
  <si>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</si>
  <si>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Tjenestemandspensioner</t>
  </si>
  <si>
    <t>Erstatninger</t>
  </si>
  <si>
    <t xml:space="preserve">Betalinger til projektejers medfinansiering - ØR - Østbyprojektet </t>
  </si>
  <si>
    <t>Fradrag i den økonomiske ramme for 2029</t>
  </si>
  <si>
    <t>20611084</t>
  </si>
  <si>
    <t>20611099</t>
  </si>
  <si>
    <t>20611104</t>
  </si>
  <si>
    <t>20611107</t>
  </si>
  <si>
    <t>20611111</t>
  </si>
  <si>
    <t>20611116</t>
  </si>
  <si>
    <t>20611139</t>
  </si>
  <si>
    <t>Projekt Bedre Badevand</t>
  </si>
  <si>
    <t>20671016</t>
  </si>
  <si>
    <t>20612102</t>
  </si>
  <si>
    <t>20612168</t>
  </si>
  <si>
    <t>20612175</t>
  </si>
  <si>
    <t>20612178</t>
  </si>
  <si>
    <t>20612181</t>
  </si>
  <si>
    <t>20612182</t>
  </si>
  <si>
    <t>20612183</t>
  </si>
  <si>
    <t>20612184</t>
  </si>
  <si>
    <t>20612185</t>
  </si>
  <si>
    <t>20612187</t>
  </si>
  <si>
    <t>20612188</t>
  </si>
  <si>
    <t>20612189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</si>
</sst>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228</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127</v>
      </c>
      <c r="D13" s="101"/>
      <c r="E13" s="101"/>
      <c r="F13" s="102"/>
      <c r="G13" s="5"/>
    </row>
    <row r="14" spans="1:7" x14ac:dyDescent="0.25">
      <c r="A14" s="1"/>
      <c r="B14" s="6" t="s">
        <v>16</v>
      </c>
      <c r="C14" s="85" t="s">
        <v>186</v>
      </c>
      <c r="D14" s="86"/>
      <c r="E14" s="86"/>
      <c r="F14" s="87"/>
      <c r="G14" s="5"/>
    </row>
    <row r="15" spans="1:7" x14ac:dyDescent="0.25">
      <c r="A15" s="1"/>
      <c r="B15" s="6" t="s">
        <v>30</v>
      </c>
      <c r="C15" s="85" t="s">
        <v>149</v>
      </c>
      <c r="D15" s="86"/>
      <c r="E15" s="86"/>
      <c r="F15" s="87"/>
      <c r="G15" s="5"/>
    </row>
    <row r="16" spans="1:7" x14ac:dyDescent="0.25">
      <c r="A16" s="1"/>
      <c r="B16" s="6" t="s">
        <v>31</v>
      </c>
      <c r="C16" s="85" t="s">
        <v>151</v>
      </c>
      <c r="D16" s="86"/>
      <c r="E16" s="86"/>
      <c r="F16" s="87"/>
      <c r="G16" s="5"/>
    </row>
    <row r="17" spans="1:8" x14ac:dyDescent="0.25">
      <c r="A17" s="1"/>
      <c r="B17" s="6" t="s">
        <v>62</v>
      </c>
      <c r="C17" s="85" t="s">
        <v>152</v>
      </c>
      <c r="D17" s="86"/>
      <c r="E17" s="86"/>
      <c r="F17" s="87"/>
      <c r="G17" s="5"/>
    </row>
    <row r="18" spans="1:8" x14ac:dyDescent="0.25">
      <c r="A18" s="1"/>
      <c r="B18" s="6" t="s">
        <v>54</v>
      </c>
      <c r="C18" s="97" t="s">
        <v>46</v>
      </c>
      <c r="D18" s="98"/>
      <c r="E18" s="98"/>
      <c r="F18" s="99"/>
      <c r="G18" s="5"/>
    </row>
    <row r="19" spans="1:8" x14ac:dyDescent="0.25">
      <c r="A19" s="1"/>
      <c r="B19" s="6" t="s">
        <v>55</v>
      </c>
      <c r="C19" s="97" t="s">
        <v>47</v>
      </c>
      <c r="D19" s="98"/>
      <c r="E19" s="98"/>
      <c r="F19" s="99"/>
      <c r="G19" s="5"/>
    </row>
    <row r="20" spans="1:8" x14ac:dyDescent="0.25">
      <c r="A20" s="1"/>
      <c r="B20" s="6" t="s">
        <v>7</v>
      </c>
      <c r="C20" s="97" t="s">
        <v>10</v>
      </c>
      <c r="D20" s="98"/>
      <c r="E20" s="98"/>
      <c r="F20" s="99"/>
      <c r="G20" s="5"/>
    </row>
    <row r="21" spans="1:8" x14ac:dyDescent="0.25">
      <c r="A21" s="1"/>
      <c r="B21" s="6" t="s">
        <v>56</v>
      </c>
      <c r="C21" s="89" t="s">
        <v>12</v>
      </c>
      <c r="D21" s="90"/>
      <c r="E21" s="90"/>
      <c r="F21" s="91"/>
      <c r="G21" s="5"/>
    </row>
    <row r="22" spans="1:8" x14ac:dyDescent="0.25">
      <c r="A22" s="1"/>
      <c r="B22" s="6" t="s">
        <v>40</v>
      </c>
      <c r="C22" s="92" t="s">
        <v>153</v>
      </c>
      <c r="D22" s="93"/>
      <c r="E22" s="93"/>
      <c r="F22" s="94"/>
      <c r="G22" s="5"/>
    </row>
    <row r="23" spans="1:8" x14ac:dyDescent="0.25">
      <c r="A23" s="1"/>
      <c r="B23" s="6" t="s">
        <v>8</v>
      </c>
      <c r="C23" s="92" t="s">
        <v>112</v>
      </c>
      <c r="D23" s="93"/>
      <c r="E23" s="93"/>
      <c r="F23" s="94"/>
      <c r="G23" s="5"/>
    </row>
    <row r="24" spans="1:8" x14ac:dyDescent="0.25">
      <c r="A24" s="1"/>
      <c r="B24" s="6" t="s">
        <v>9</v>
      </c>
      <c r="C24" s="92" t="s">
        <v>154</v>
      </c>
      <c r="D24" s="93"/>
      <c r="E24" s="93"/>
      <c r="F24" s="94"/>
      <c r="G24" s="5"/>
    </row>
    <row r="25" spans="1:8" x14ac:dyDescent="0.25">
      <c r="A25" s="1"/>
      <c r="B25" s="6" t="s">
        <v>98</v>
      </c>
      <c r="C25" s="92" t="s">
        <v>92</v>
      </c>
      <c r="D25" s="93"/>
      <c r="E25" s="93"/>
      <c r="F25" s="94"/>
      <c r="G25" s="1"/>
    </row>
    <row r="26" spans="1:8" x14ac:dyDescent="0.25">
      <c r="A26" s="1"/>
      <c r="B26" s="6" t="s">
        <v>99</v>
      </c>
      <c r="C26" s="92" t="s">
        <v>41</v>
      </c>
      <c r="D26" s="93"/>
      <c r="E26" s="93"/>
      <c r="F26" s="94"/>
      <c r="G26" s="1"/>
    </row>
    <row r="27" spans="1:8" x14ac:dyDescent="0.25">
      <c r="A27" s="1"/>
      <c r="B27" s="6" t="s">
        <v>100</v>
      </c>
      <c r="C27" s="92" t="s">
        <v>42</v>
      </c>
      <c r="D27" s="93"/>
      <c r="E27" s="93"/>
      <c r="F27" s="94"/>
      <c r="G27" s="1"/>
    </row>
    <row r="28" spans="1:8" x14ac:dyDescent="0.25">
      <c r="A28" s="1"/>
      <c r="B28" s="6" t="s">
        <v>15</v>
      </c>
      <c r="C28" s="92" t="s">
        <v>43</v>
      </c>
      <c r="D28" s="93"/>
      <c r="E28" s="93"/>
      <c r="F28" s="94"/>
      <c r="G28" s="1"/>
      <c r="H28" s="2" t="s">
        <v>150</v>
      </c>
    </row>
    <row r="29" spans="1:8" x14ac:dyDescent="0.25">
      <c r="A29" s="1"/>
      <c r="B29" s="6" t="s">
        <v>33</v>
      </c>
      <c r="C29" s="92" t="s">
        <v>69</v>
      </c>
      <c r="D29" s="93"/>
      <c r="E29" s="93"/>
      <c r="F29" s="94"/>
      <c r="G29" s="1"/>
    </row>
    <row r="30" spans="1:8" x14ac:dyDescent="0.25">
      <c r="A30" s="1"/>
      <c r="B30" s="6" t="s">
        <v>34</v>
      </c>
      <c r="C30" s="92" t="s">
        <v>32</v>
      </c>
      <c r="D30" s="93"/>
      <c r="E30" s="93"/>
      <c r="F30" s="94"/>
      <c r="G30" s="1"/>
    </row>
    <row r="31" spans="1:8" x14ac:dyDescent="0.25">
      <c r="A31" s="1"/>
      <c r="B31" s="6" t="s">
        <v>101</v>
      </c>
      <c r="C31" s="103" t="s">
        <v>53</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CzijjtEzU6WKhQxSpYq3UV1Qr949e6BOvpg4gcaCSo1WHXS2msq9UbNwh34/6vc3AaNqSZbNTVjmIt/nxhec8A==" saltValue="t73kxplFqpFM/IrLTnp2V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59</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3" t="s">
        <v>165</v>
      </c>
      <c r="C8" s="114"/>
      <c r="D8" s="115"/>
      <c r="E8" s="1"/>
    </row>
    <row r="9" spans="1:5" ht="15" customHeight="1" x14ac:dyDescent="0.25">
      <c r="A9" s="1"/>
      <c r="B9" s="27" t="s">
        <v>28</v>
      </c>
      <c r="C9" s="68" t="s">
        <v>166</v>
      </c>
      <c r="D9" s="11"/>
      <c r="E9" s="1"/>
    </row>
    <row r="10" spans="1:5" ht="15" customHeight="1" x14ac:dyDescent="0.25">
      <c r="A10" s="1"/>
      <c r="B10" s="73" t="s">
        <v>229</v>
      </c>
      <c r="C10" s="74">
        <v>4343596</v>
      </c>
      <c r="D10" s="14" t="s">
        <v>3</v>
      </c>
      <c r="E10" s="1"/>
    </row>
    <row r="11" spans="1:5" ht="15" customHeight="1" x14ac:dyDescent="0.25">
      <c r="A11" s="1"/>
      <c r="B11" s="73" t="s">
        <v>230</v>
      </c>
      <c r="C11" s="74">
        <v>159619</v>
      </c>
      <c r="D11" s="14" t="s">
        <v>3</v>
      </c>
      <c r="E11" s="1"/>
    </row>
    <row r="12" spans="1:5" ht="25.5" x14ac:dyDescent="0.25">
      <c r="A12" s="1"/>
      <c r="B12" s="73" t="s">
        <v>231</v>
      </c>
      <c r="C12" s="74">
        <v>574342</v>
      </c>
      <c r="D12" s="14" t="s">
        <v>3</v>
      </c>
      <c r="E12" s="1"/>
    </row>
    <row r="13" spans="1:5" x14ac:dyDescent="0.25">
      <c r="A13" s="1"/>
      <c r="B13" s="73" t="s">
        <v>232</v>
      </c>
      <c r="C13" s="74">
        <v>413987</v>
      </c>
      <c r="D13" s="14" t="s">
        <v>3</v>
      </c>
      <c r="E13" s="1"/>
    </row>
    <row r="14" spans="1:5" x14ac:dyDescent="0.25">
      <c r="A14" s="1"/>
      <c r="B14" s="73" t="s">
        <v>233</v>
      </c>
      <c r="C14" s="74">
        <v>283854</v>
      </c>
      <c r="D14" s="14" t="s">
        <v>3</v>
      </c>
      <c r="E14" s="1"/>
    </row>
    <row r="15" spans="1:5" x14ac:dyDescent="0.25">
      <c r="A15" s="1"/>
      <c r="B15" s="73" t="s">
        <v>234</v>
      </c>
      <c r="C15" s="74">
        <v>287318</v>
      </c>
      <c r="D15" s="14" t="s">
        <v>3</v>
      </c>
      <c r="E15" s="1"/>
    </row>
    <row r="16" spans="1:5" x14ac:dyDescent="0.25">
      <c r="A16" s="1"/>
      <c r="B16" s="73" t="s">
        <v>235</v>
      </c>
      <c r="C16" s="74">
        <v>2165042</v>
      </c>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33" t="s">
        <v>167</v>
      </c>
      <c r="C19" s="12">
        <f>SUM(C10:C18)</f>
        <v>8227758</v>
      </c>
      <c r="D19" s="13" t="s">
        <v>3</v>
      </c>
      <c r="E19" s="1"/>
    </row>
    <row r="20" spans="1:5" x14ac:dyDescent="0.25">
      <c r="A20" s="1"/>
      <c r="B20" s="33" t="s">
        <v>168</v>
      </c>
      <c r="C20" s="12">
        <f>C19*(1+'Fane 15. Nøgletal'!C10)^2</f>
        <v>9354925.3843630198</v>
      </c>
      <c r="D20" s="13" t="s">
        <v>3</v>
      </c>
      <c r="E20" s="1"/>
    </row>
    <row r="21" spans="1:5" x14ac:dyDescent="0.25">
      <c r="A21" s="1"/>
      <c r="B21" s="16"/>
      <c r="C21" s="15"/>
      <c r="D21" s="15"/>
      <c r="E21" s="1"/>
    </row>
    <row r="22" spans="1:5" x14ac:dyDescent="0.25">
      <c r="A22" s="1"/>
      <c r="B22" s="16"/>
      <c r="C22" s="15"/>
      <c r="D22" s="15"/>
      <c r="E22" s="1"/>
    </row>
    <row r="23" spans="1:5" x14ac:dyDescent="0.25">
      <c r="A23" s="1"/>
      <c r="B23" s="113" t="s">
        <v>61</v>
      </c>
      <c r="C23" s="114"/>
      <c r="D23" s="115"/>
      <c r="E23" s="1"/>
    </row>
    <row r="24" spans="1:5" x14ac:dyDescent="0.25">
      <c r="A24" s="1"/>
      <c r="B24" s="37" t="s">
        <v>73</v>
      </c>
      <c r="C24" s="9">
        <v>2420191</v>
      </c>
      <c r="D24" s="14" t="s">
        <v>3</v>
      </c>
      <c r="E24" s="1"/>
    </row>
    <row r="25" spans="1:5" x14ac:dyDescent="0.25">
      <c r="A25" s="1"/>
      <c r="B25" s="37" t="s">
        <v>84</v>
      </c>
      <c r="C25" s="9">
        <v>2431162</v>
      </c>
      <c r="D25" s="14" t="s">
        <v>3</v>
      </c>
      <c r="E25" s="1"/>
    </row>
    <row r="26" spans="1:5" x14ac:dyDescent="0.25">
      <c r="A26" s="1"/>
      <c r="B26" s="37" t="s">
        <v>148</v>
      </c>
      <c r="C26" s="9">
        <v>2442353</v>
      </c>
      <c r="D26" s="14" t="s">
        <v>3</v>
      </c>
      <c r="E26" s="1"/>
    </row>
    <row r="27" spans="1:5" x14ac:dyDescent="0.25">
      <c r="A27" s="1"/>
      <c r="B27" s="34" t="s">
        <v>169</v>
      </c>
      <c r="C27" s="9">
        <v>2453767</v>
      </c>
      <c r="D27" s="36" t="s">
        <v>3</v>
      </c>
      <c r="E27" s="1"/>
    </row>
    <row r="28" spans="1:5" x14ac:dyDescent="0.25">
      <c r="A28" s="1"/>
      <c r="B28" s="113"/>
      <c r="C28" s="114"/>
      <c r="D28" s="115"/>
      <c r="E28" s="1"/>
    </row>
    <row r="29" spans="1:5" x14ac:dyDescent="0.25">
      <c r="A29" s="1"/>
      <c r="B29" s="1"/>
      <c r="C29" s="1"/>
      <c r="D29" s="1"/>
      <c r="E29" s="1"/>
    </row>
    <row r="30" spans="1:5" x14ac:dyDescent="0.25">
      <c r="A30" s="1"/>
      <c r="B30" s="1"/>
      <c r="C30" s="1"/>
      <c r="D30" s="1"/>
      <c r="E30" s="1"/>
    </row>
    <row r="31" spans="1:5" x14ac:dyDescent="0.25">
      <c r="A31" s="1"/>
      <c r="B31" s="113" t="s">
        <v>48</v>
      </c>
      <c r="C31" s="114"/>
      <c r="D31" s="115"/>
      <c r="E31" s="1"/>
    </row>
    <row r="32" spans="1:5" x14ac:dyDescent="0.25">
      <c r="A32" s="1"/>
      <c r="B32" s="37" t="s">
        <v>73</v>
      </c>
      <c r="C32" s="9">
        <v>0</v>
      </c>
      <c r="D32" s="14" t="s">
        <v>3</v>
      </c>
      <c r="E32" s="1"/>
    </row>
    <row r="33" spans="1:5" x14ac:dyDescent="0.25">
      <c r="A33" s="1"/>
      <c r="B33" s="37" t="s">
        <v>84</v>
      </c>
      <c r="C33" s="9">
        <v>0</v>
      </c>
      <c r="D33" s="14" t="s">
        <v>3</v>
      </c>
      <c r="E33" s="1"/>
    </row>
    <row r="34" spans="1:5" x14ac:dyDescent="0.25">
      <c r="A34" s="1"/>
      <c r="B34" s="37" t="s">
        <v>148</v>
      </c>
      <c r="C34" s="9">
        <v>0</v>
      </c>
      <c r="D34" s="14" t="s">
        <v>3</v>
      </c>
      <c r="E34" s="1"/>
    </row>
    <row r="35" spans="1:5" x14ac:dyDescent="0.25">
      <c r="A35" s="1"/>
      <c r="B35" s="34" t="s">
        <v>169</v>
      </c>
      <c r="C35" s="9">
        <v>0</v>
      </c>
      <c r="D35" s="36" t="s">
        <v>3</v>
      </c>
      <c r="E35" s="1"/>
    </row>
    <row r="36" spans="1:5" x14ac:dyDescent="0.25">
      <c r="A36" s="1"/>
      <c r="B36" s="113"/>
      <c r="C36" s="114"/>
      <c r="D36" s="115"/>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x14ac:dyDescent="0.25"/>
  </sheetData>
  <sheetProtection algorithmName="SHA-512" hashValue="60GSnOcL+qTIp6NeY8i9j5pDItYihXr/vCZKREjZ3xIoxVTWI+r40rilZIucAL7+6ze+Wsw7Sg+KQTCHx3WpeQ==" saltValue="aPCz/K+vC3s52QCawwRRKg==" spinCount="100000" sheet="1" objects="1" scenarios="1"/>
  <mergeCells count="6">
    <mergeCell ref="B36:D36"/>
    <mergeCell ref="B3:D4"/>
    <mergeCell ref="B8:D8"/>
    <mergeCell ref="B23:D23"/>
    <mergeCell ref="B31:D31"/>
    <mergeCell ref="B28:D2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3" t="s">
        <v>78</v>
      </c>
      <c r="C8" s="114"/>
      <c r="D8" s="115"/>
      <c r="E8" s="1"/>
    </row>
    <row r="9" spans="1:5" x14ac:dyDescent="0.25">
      <c r="A9" s="1"/>
      <c r="B9" s="66" t="s">
        <v>204</v>
      </c>
      <c r="C9" s="9">
        <v>-3439000.4836637676</v>
      </c>
      <c r="D9" s="14" t="s">
        <v>3</v>
      </c>
      <c r="E9" s="1"/>
    </row>
    <row r="10" spans="1:5" x14ac:dyDescent="0.25">
      <c r="A10" s="1"/>
      <c r="B10" s="33"/>
      <c r="C10" s="28"/>
      <c r="D10" s="19"/>
      <c r="E10" s="1"/>
    </row>
    <row r="11" spans="1:5" ht="53.25" customHeight="1" x14ac:dyDescent="0.25">
      <c r="A11" s="1"/>
      <c r="B11" s="124" t="s">
        <v>212</v>
      </c>
      <c r="C11" s="125"/>
      <c r="D11" s="126"/>
      <c r="E11" s="1"/>
    </row>
    <row r="12" spans="1:5" x14ac:dyDescent="0.25">
      <c r="A12" s="1"/>
      <c r="B12" s="1"/>
      <c r="C12" s="1"/>
      <c r="D12" s="1"/>
      <c r="E12" s="1"/>
    </row>
    <row r="13" spans="1:5" x14ac:dyDescent="0.25">
      <c r="A13" s="1"/>
      <c r="B13" s="113" t="s">
        <v>79</v>
      </c>
      <c r="C13" s="114"/>
      <c r="D13" s="115"/>
      <c r="E13" s="1"/>
    </row>
    <row r="14" spans="1:5" x14ac:dyDescent="0.25">
      <c r="A14" s="1"/>
      <c r="B14" s="66" t="s">
        <v>202</v>
      </c>
      <c r="C14" s="9">
        <v>-1719500.2418318838</v>
      </c>
      <c r="D14" s="14" t="s">
        <v>3</v>
      </c>
      <c r="E14" s="1"/>
    </row>
    <row r="15" spans="1:5" x14ac:dyDescent="0.25">
      <c r="A15" s="1"/>
      <c r="B15" s="66" t="s">
        <v>203</v>
      </c>
      <c r="C15" s="9">
        <v>-1719500.2418318838</v>
      </c>
      <c r="D15" s="14" t="s">
        <v>3</v>
      </c>
      <c r="E15" s="1"/>
    </row>
    <row r="16" spans="1:5" x14ac:dyDescent="0.25">
      <c r="A16" s="1"/>
      <c r="B16" s="33"/>
      <c r="C16" s="28"/>
      <c r="D16" s="19"/>
      <c r="E16" s="1"/>
    </row>
    <row r="17" spans="1:5" ht="29.25" customHeight="1" x14ac:dyDescent="0.25">
      <c r="A17" s="1"/>
      <c r="B17" s="124" t="s">
        <v>121</v>
      </c>
      <c r="C17" s="125"/>
      <c r="D17" s="126"/>
      <c r="E17" s="1"/>
    </row>
    <row r="18" spans="1:5" x14ac:dyDescent="0.25">
      <c r="A18" s="1"/>
      <c r="B18" s="1"/>
      <c r="C18" s="1"/>
      <c r="D18" s="1"/>
      <c r="E18" s="1"/>
    </row>
    <row r="19" spans="1:5" x14ac:dyDescent="0.25">
      <c r="A19" s="1"/>
      <c r="B19" s="77" t="s">
        <v>205</v>
      </c>
      <c r="C19" s="78"/>
      <c r="D19" s="79"/>
      <c r="E19" s="1"/>
    </row>
    <row r="20" spans="1:5" x14ac:dyDescent="0.25">
      <c r="A20" s="1"/>
      <c r="B20" s="66" t="s">
        <v>206</v>
      </c>
      <c r="C20" s="9">
        <v>195175918.52227923</v>
      </c>
      <c r="D20" s="14" t="s">
        <v>3</v>
      </c>
      <c r="E20" s="1"/>
    </row>
    <row r="21" spans="1:5" x14ac:dyDescent="0.25">
      <c r="A21" s="1"/>
      <c r="B21" s="66" t="s">
        <v>207</v>
      </c>
      <c r="C21" s="9">
        <v>203324605</v>
      </c>
      <c r="D21" s="14" t="s">
        <v>3</v>
      </c>
      <c r="E21" s="1"/>
    </row>
    <row r="22" spans="1:5" x14ac:dyDescent="0.25">
      <c r="A22" s="1"/>
      <c r="B22" s="66" t="s">
        <v>29</v>
      </c>
      <c r="C22" s="9">
        <v>-130000</v>
      </c>
      <c r="D22" s="14" t="s">
        <v>3</v>
      </c>
      <c r="E22" s="1"/>
    </row>
    <row r="23" spans="1:5" x14ac:dyDescent="0.25">
      <c r="A23" s="1"/>
      <c r="B23" s="83" t="s">
        <v>208</v>
      </c>
      <c r="C23" s="57">
        <f>C20-C21-C22</f>
        <v>-8018686.4777207673</v>
      </c>
      <c r="D23" s="17" t="s">
        <v>3</v>
      </c>
      <c r="E23" s="1"/>
    </row>
    <row r="24" spans="1:5" x14ac:dyDescent="0.25">
      <c r="A24" s="1"/>
      <c r="B24" s="33"/>
      <c r="C24" s="28"/>
      <c r="D24" s="19"/>
      <c r="E24" s="1"/>
    </row>
    <row r="25" spans="1:5" x14ac:dyDescent="0.25">
      <c r="A25" s="1"/>
      <c r="B25" s="1"/>
      <c r="C25" s="1"/>
      <c r="D25" s="1"/>
      <c r="E25" s="1"/>
    </row>
    <row r="26" spans="1:5" x14ac:dyDescent="0.25">
      <c r="A26" s="1"/>
      <c r="B26" s="113" t="s">
        <v>209</v>
      </c>
      <c r="C26" s="114"/>
      <c r="D26" s="115"/>
      <c r="E26" s="1"/>
    </row>
    <row r="27" spans="1:5" x14ac:dyDescent="0.25">
      <c r="A27" s="1"/>
      <c r="B27" s="83" t="s">
        <v>210</v>
      </c>
      <c r="C27" s="57">
        <f>IF(AND(C15&lt;0,C23&gt;0,ABS(SUM(C14:C15))&lt;C23),ABS(C14),IF(AND(C15&lt;0,C23&gt;0,ABS(SUM(C14:C15))&gt;C23),SUM(C14,C23),C15))</f>
        <v>-1719500.2418318838</v>
      </c>
      <c r="D27" s="17" t="s">
        <v>3</v>
      </c>
      <c r="E27" s="1"/>
    </row>
    <row r="28" spans="1:5" x14ac:dyDescent="0.25">
      <c r="A28" s="1"/>
      <c r="B28" s="113"/>
      <c r="C28" s="114"/>
      <c r="D28" s="115"/>
      <c r="E28" s="1"/>
    </row>
    <row r="29" spans="1:5" x14ac:dyDescent="0.25">
      <c r="A29" s="1"/>
      <c r="B29" s="1"/>
      <c r="C29" s="1"/>
      <c r="D29" s="1"/>
      <c r="E29" s="1"/>
    </row>
    <row r="30" spans="1:5" x14ac:dyDescent="0.25">
      <c r="A30" s="1"/>
      <c r="B30" s="113" t="s">
        <v>211</v>
      </c>
      <c r="C30" s="114"/>
      <c r="D30" s="115"/>
      <c r="E30" s="1"/>
    </row>
    <row r="31" spans="1:5" x14ac:dyDescent="0.25">
      <c r="A31" s="1"/>
      <c r="B31" s="67" t="s">
        <v>70</v>
      </c>
      <c r="C31" s="58">
        <f>IF(AND(C9&gt;0,(C9+C23)&gt;0),0,IF(AND(C9&gt;0,(C9+C23)&lt;0),(C9+C23),IF(AND(C9&lt;0,C23&lt;0),C23,0)))</f>
        <v>-8018686.4777207673</v>
      </c>
      <c r="D31" s="14" t="s">
        <v>3</v>
      </c>
      <c r="E31" s="1"/>
    </row>
    <row r="32" spans="1:5" x14ac:dyDescent="0.25">
      <c r="A32" s="1"/>
      <c r="B32" s="67" t="s">
        <v>50</v>
      </c>
      <c r="C32" s="9">
        <v>2</v>
      </c>
      <c r="D32" s="14" t="s">
        <v>20</v>
      </c>
      <c r="E32" s="1"/>
    </row>
    <row r="33" spans="1:5" x14ac:dyDescent="0.25">
      <c r="A33" s="1"/>
      <c r="B33" s="68" t="s">
        <v>71</v>
      </c>
      <c r="C33" s="57">
        <f>C31/C32</f>
        <v>-4009343.2388603836</v>
      </c>
      <c r="D33" s="17" t="s">
        <v>3</v>
      </c>
      <c r="E33" s="1"/>
    </row>
    <row r="34" spans="1:5" x14ac:dyDescent="0.25">
      <c r="A34" s="1"/>
      <c r="B34" s="121"/>
      <c r="C34" s="122"/>
      <c r="D34" s="123"/>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eCa4ftcD2Xp25Z0nurzFu0ETG+aP3suc6AT6/8MNqodXfFmVq31UgirXgi4EWeKuVHwr9n5PeeuUdxLOkrkYeQ==" saltValue="W01EZF3Z6NGSlraF06zoU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50"/>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1" t="s">
        <v>102</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113" t="s">
        <v>120</v>
      </c>
      <c r="C8" s="114"/>
      <c r="D8" s="115"/>
      <c r="E8" s="1"/>
    </row>
    <row r="9" spans="1:5" ht="15" customHeight="1" x14ac:dyDescent="0.25">
      <c r="A9" s="1"/>
      <c r="B9" s="127" t="s">
        <v>103</v>
      </c>
      <c r="C9" s="128"/>
      <c r="D9" s="129"/>
      <c r="E9" s="1"/>
    </row>
    <row r="10" spans="1:5" x14ac:dyDescent="0.25">
      <c r="A10" s="1"/>
      <c r="B10" s="69" t="s">
        <v>104</v>
      </c>
      <c r="C10" s="9">
        <v>0</v>
      </c>
      <c r="D10" s="9" t="s">
        <v>3</v>
      </c>
      <c r="E10" s="1"/>
    </row>
    <row r="11" spans="1:5" x14ac:dyDescent="0.25">
      <c r="A11" s="1"/>
      <c r="B11" s="69" t="s">
        <v>105</v>
      </c>
      <c r="C11" s="9">
        <v>0</v>
      </c>
      <c r="D11" s="9" t="s">
        <v>3</v>
      </c>
      <c r="E11" s="1"/>
    </row>
    <row r="12" spans="1:5" x14ac:dyDescent="0.25">
      <c r="A12" s="1"/>
      <c r="B12" s="69" t="s">
        <v>106</v>
      </c>
      <c r="C12" s="9">
        <v>-8499345.166666666</v>
      </c>
      <c r="D12" s="9" t="s">
        <v>3</v>
      </c>
      <c r="E12" s="1"/>
    </row>
    <row r="13" spans="1:5" x14ac:dyDescent="0.25">
      <c r="A13" s="1"/>
      <c r="B13" s="69" t="s">
        <v>107</v>
      </c>
      <c r="C13" s="9">
        <v>-8499345.166666666</v>
      </c>
      <c r="D13" s="9" t="s">
        <v>3</v>
      </c>
      <c r="E13" s="1"/>
    </row>
    <row r="14" spans="1:5" x14ac:dyDescent="0.25">
      <c r="A14" s="1"/>
      <c r="B14" s="69" t="s">
        <v>108</v>
      </c>
      <c r="C14" s="9">
        <v>-8499345.166666666</v>
      </c>
      <c r="D14" s="9" t="s">
        <v>3</v>
      </c>
      <c r="E14" s="1"/>
    </row>
    <row r="15" spans="1:5" x14ac:dyDescent="0.25">
      <c r="A15" s="1"/>
      <c r="B15" s="69" t="s">
        <v>109</v>
      </c>
      <c r="C15" s="9">
        <v>-8499345.166666666</v>
      </c>
      <c r="D15" s="9" t="s">
        <v>3</v>
      </c>
      <c r="E15" s="1"/>
    </row>
    <row r="16" spans="1:5" x14ac:dyDescent="0.25">
      <c r="A16" s="1"/>
      <c r="B16" s="69" t="s">
        <v>110</v>
      </c>
      <c r="C16" s="9">
        <v>-8499345.1666666698</v>
      </c>
      <c r="D16" s="9" t="s">
        <v>3</v>
      </c>
      <c r="E16" s="1"/>
    </row>
    <row r="17" spans="1:5" x14ac:dyDescent="0.25">
      <c r="A17" s="1"/>
      <c r="B17" s="69" t="s">
        <v>236</v>
      </c>
      <c r="C17" s="9">
        <v>-8499345.1666666698</v>
      </c>
      <c r="D17" s="9" t="s">
        <v>3</v>
      </c>
      <c r="E17" s="1"/>
    </row>
    <row r="18" spans="1:5" x14ac:dyDescent="0.25">
      <c r="A18" s="1"/>
      <c r="B18" s="77" t="s">
        <v>111</v>
      </c>
      <c r="C18" s="12">
        <f>SUM(C10:C17)</f>
        <v>-50996071.000000007</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sheetData>
  <sheetProtection algorithmName="SHA-512" hashValue="OdatJFEFAMF4V69Tte0fpcJxMWdEf/vt6j9kzRy8yoqYpHv60IccIOa7sZla9jzB4V6sC5KpRfq0EKfntDbMkA==" saltValue="Xl/5IBzKCXLX5SGcs8Qn+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170</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3" t="s">
        <v>171</v>
      </c>
      <c r="C8" s="114"/>
      <c r="D8" s="115"/>
      <c r="E8" s="1"/>
    </row>
    <row r="9" spans="1:5" ht="26.25" x14ac:dyDescent="0.25">
      <c r="A9" s="1"/>
      <c r="B9" s="80" t="s">
        <v>215</v>
      </c>
      <c r="C9" s="7">
        <v>0</v>
      </c>
      <c r="D9" s="8" t="s">
        <v>3</v>
      </c>
      <c r="E9" s="1"/>
    </row>
    <row r="10" spans="1:5" ht="14.25" customHeight="1" x14ac:dyDescent="0.25">
      <c r="A10" s="1"/>
      <c r="B10" s="66" t="s">
        <v>172</v>
      </c>
      <c r="C10" s="7">
        <v>0</v>
      </c>
      <c r="D10" s="8" t="s">
        <v>3</v>
      </c>
      <c r="E10" s="1"/>
    </row>
    <row r="11" spans="1:5" ht="14.25" customHeight="1" x14ac:dyDescent="0.25">
      <c r="A11" s="1"/>
      <c r="B11" s="83" t="s">
        <v>49</v>
      </c>
      <c r="C11" s="10">
        <f>C10-C9</f>
        <v>0</v>
      </c>
      <c r="D11" s="11" t="s">
        <v>3</v>
      </c>
      <c r="E11" s="1"/>
    </row>
    <row r="12" spans="1:5" ht="14.25" customHeight="1" x14ac:dyDescent="0.25">
      <c r="A12" s="1"/>
      <c r="B12" s="113" t="s">
        <v>217</v>
      </c>
      <c r="C12" s="114"/>
      <c r="D12" s="115"/>
      <c r="E12" s="1"/>
    </row>
    <row r="13" spans="1:5" ht="26.25" x14ac:dyDescent="0.25">
      <c r="A13" s="1"/>
      <c r="B13" s="80" t="s">
        <v>216</v>
      </c>
      <c r="C13" s="7">
        <v>2398891</v>
      </c>
      <c r="D13" s="8" t="s">
        <v>3</v>
      </c>
      <c r="E13" s="1"/>
    </row>
    <row r="14" spans="1:5" ht="14.25" customHeight="1" x14ac:dyDescent="0.25">
      <c r="A14" s="1"/>
      <c r="B14" s="66" t="s">
        <v>173</v>
      </c>
      <c r="C14" s="7">
        <v>2161940</v>
      </c>
      <c r="D14" s="8" t="s">
        <v>3</v>
      </c>
      <c r="E14" s="1"/>
    </row>
    <row r="15" spans="1:5" ht="14.25" customHeight="1" x14ac:dyDescent="0.25">
      <c r="A15" s="1"/>
      <c r="B15" s="83" t="s">
        <v>49</v>
      </c>
      <c r="C15" s="10">
        <f>C14-C13</f>
        <v>-236951</v>
      </c>
      <c r="D15" s="11" t="s">
        <v>3</v>
      </c>
      <c r="E15" s="1"/>
    </row>
    <row r="16" spans="1:5" ht="14.25" customHeight="1" x14ac:dyDescent="0.25">
      <c r="A16" s="1"/>
      <c r="B16" s="33" t="s">
        <v>174</v>
      </c>
      <c r="C16" s="12">
        <f>C11+C15</f>
        <v>-236951</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8477z/q8FaueEQxVzli3eJ4/oYhMN5CuSpWpAa9E0v5A3PPur12RE78F/kOlu2mOILToSv2roXQoHp7hDpCsQ==" saltValue="Pg5AIonMfitS7m/1R6WUH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87</v>
      </c>
      <c r="C8" s="114"/>
      <c r="D8" s="114"/>
      <c r="E8" s="114"/>
      <c r="F8" s="114"/>
      <c r="G8" s="114"/>
      <c r="H8" s="114"/>
      <c r="I8" s="114"/>
      <c r="J8" s="114"/>
      <c r="K8" s="115"/>
      <c r="L8" s="1"/>
    </row>
    <row r="9" spans="1:12" ht="39.75" customHeight="1" x14ac:dyDescent="0.25">
      <c r="A9" s="1"/>
      <c r="B9" s="18" t="s">
        <v>0</v>
      </c>
      <c r="C9" s="18" t="s">
        <v>1</v>
      </c>
      <c r="D9" s="130" t="s">
        <v>97</v>
      </c>
      <c r="E9" s="131"/>
      <c r="F9" s="130" t="s">
        <v>2</v>
      </c>
      <c r="G9" s="131"/>
      <c r="H9" s="130" t="s">
        <v>96</v>
      </c>
      <c r="I9" s="131"/>
      <c r="J9" s="130" t="s">
        <v>26</v>
      </c>
      <c r="K9" s="131"/>
      <c r="L9" s="1"/>
    </row>
    <row r="10" spans="1:12" x14ac:dyDescent="0.25">
      <c r="A10" s="1"/>
      <c r="B10" s="69" t="s">
        <v>222</v>
      </c>
      <c r="C10" s="42">
        <v>0</v>
      </c>
      <c r="D10" s="9">
        <v>0</v>
      </c>
      <c r="E10" s="14" t="s">
        <v>3</v>
      </c>
      <c r="F10" s="9">
        <f>IFERROR(D10/C10,0)</f>
        <v>0</v>
      </c>
      <c r="G10" s="14" t="s">
        <v>3</v>
      </c>
      <c r="H10" s="38">
        <v>0</v>
      </c>
      <c r="I10" s="14" t="s">
        <v>3</v>
      </c>
      <c r="J10" s="38">
        <v>0</v>
      </c>
      <c r="K10" s="14" t="s">
        <v>3</v>
      </c>
      <c r="L10" s="1"/>
    </row>
    <row r="11" spans="1:12" x14ac:dyDescent="0.25">
      <c r="A11" s="1"/>
      <c r="B11" s="77" t="s">
        <v>219</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LICTHFSJteQgqWeYXAr725ysUTD0qSP04VPNinXAYX5vPN2+wK3KdZB1jhFAPiPjC7ykDQ+kIj2KVV0SQi8JlA==" saltValue="PugC1+WkcyeZEHdUmnTr/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63"/>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t="s">
        <v>237</v>
      </c>
      <c r="C11" s="21">
        <v>0</v>
      </c>
      <c r="D11" s="14" t="s">
        <v>3</v>
      </c>
      <c r="E11" s="9">
        <v>17680</v>
      </c>
      <c r="F11" s="14" t="s">
        <v>3</v>
      </c>
      <c r="G11" s="1"/>
    </row>
    <row r="12" spans="1:7" x14ac:dyDescent="0.25">
      <c r="A12" s="1"/>
      <c r="B12" s="24" t="s">
        <v>238</v>
      </c>
      <c r="C12" s="21">
        <v>0</v>
      </c>
      <c r="D12" s="14" t="s">
        <v>3</v>
      </c>
      <c r="E12" s="9">
        <v>8510</v>
      </c>
      <c r="F12" s="14" t="s">
        <v>3</v>
      </c>
      <c r="G12" s="1"/>
    </row>
    <row r="13" spans="1:7" x14ac:dyDescent="0.25">
      <c r="A13" s="1"/>
      <c r="B13" s="24" t="s">
        <v>239</v>
      </c>
      <c r="C13" s="21">
        <v>0</v>
      </c>
      <c r="D13" s="14" t="s">
        <v>3</v>
      </c>
      <c r="E13" s="9">
        <v>406449</v>
      </c>
      <c r="F13" s="14" t="s">
        <v>3</v>
      </c>
      <c r="G13" s="1"/>
    </row>
    <row r="14" spans="1:7" x14ac:dyDescent="0.25">
      <c r="A14" s="1"/>
      <c r="B14" s="24" t="s">
        <v>240</v>
      </c>
      <c r="C14" s="21">
        <v>0</v>
      </c>
      <c r="D14" s="14" t="s">
        <v>3</v>
      </c>
      <c r="E14" s="9">
        <v>154621</v>
      </c>
      <c r="F14" s="14" t="s">
        <v>3</v>
      </c>
      <c r="G14" s="1"/>
    </row>
    <row r="15" spans="1:7" x14ac:dyDescent="0.25">
      <c r="A15" s="1"/>
      <c r="B15" s="24" t="s">
        <v>241</v>
      </c>
      <c r="C15" s="21">
        <v>0</v>
      </c>
      <c r="D15" s="14" t="s">
        <v>3</v>
      </c>
      <c r="E15" s="9">
        <v>123931</v>
      </c>
      <c r="F15" s="14" t="s">
        <v>3</v>
      </c>
      <c r="G15" s="1"/>
    </row>
    <row r="16" spans="1:7" x14ac:dyDescent="0.25">
      <c r="A16" s="1"/>
      <c r="B16" s="24" t="s">
        <v>242</v>
      </c>
      <c r="C16" s="21">
        <v>0</v>
      </c>
      <c r="D16" s="14" t="s">
        <v>3</v>
      </c>
      <c r="E16" s="9">
        <v>146197</v>
      </c>
      <c r="F16" s="14" t="s">
        <v>3</v>
      </c>
      <c r="G16" s="1"/>
    </row>
    <row r="17" spans="1:7" x14ac:dyDescent="0.25">
      <c r="A17" s="1"/>
      <c r="B17" s="24" t="s">
        <v>243</v>
      </c>
      <c r="C17" s="21">
        <v>0</v>
      </c>
      <c r="D17" s="14" t="s">
        <v>3</v>
      </c>
      <c r="E17" s="9">
        <v>136323</v>
      </c>
      <c r="F17" s="14" t="s">
        <v>3</v>
      </c>
      <c r="G17" s="1"/>
    </row>
    <row r="18" spans="1:7" x14ac:dyDescent="0.25">
      <c r="A18" s="1"/>
      <c r="B18" s="24" t="s">
        <v>244</v>
      </c>
      <c r="C18" s="21">
        <v>0</v>
      </c>
      <c r="D18" s="14" t="s">
        <v>3</v>
      </c>
      <c r="E18" s="9">
        <v>989053</v>
      </c>
      <c r="F18" s="14" t="s">
        <v>3</v>
      </c>
      <c r="G18" s="1"/>
    </row>
    <row r="19" spans="1:7" x14ac:dyDescent="0.25">
      <c r="A19" s="1"/>
      <c r="B19" s="24" t="s">
        <v>245</v>
      </c>
      <c r="C19" s="21">
        <v>0</v>
      </c>
      <c r="D19" s="14" t="s">
        <v>3</v>
      </c>
      <c r="E19" s="9">
        <v>17635</v>
      </c>
      <c r="F19" s="14" t="s">
        <v>3</v>
      </c>
      <c r="G19" s="1"/>
    </row>
    <row r="20" spans="1:7" x14ac:dyDescent="0.25">
      <c r="A20" s="1"/>
      <c r="B20" s="24" t="s">
        <v>246</v>
      </c>
      <c r="C20" s="21">
        <v>40398</v>
      </c>
      <c r="D20" s="14" t="s">
        <v>3</v>
      </c>
      <c r="E20" s="9">
        <v>14959</v>
      </c>
      <c r="F20" s="14" t="s">
        <v>3</v>
      </c>
      <c r="G20" s="1"/>
    </row>
    <row r="21" spans="1:7" x14ac:dyDescent="0.25">
      <c r="A21" s="1"/>
      <c r="B21" s="24" t="s">
        <v>247</v>
      </c>
      <c r="C21" s="21">
        <v>35129</v>
      </c>
      <c r="D21" s="14" t="s">
        <v>3</v>
      </c>
      <c r="E21" s="9">
        <v>24026</v>
      </c>
      <c r="F21" s="14" t="s">
        <v>3</v>
      </c>
      <c r="G21" s="1"/>
    </row>
    <row r="22" spans="1:7" x14ac:dyDescent="0.25">
      <c r="A22" s="1"/>
      <c r="B22" s="24" t="s">
        <v>248</v>
      </c>
      <c r="C22" s="21">
        <v>662177</v>
      </c>
      <c r="D22" s="14" t="s">
        <v>3</v>
      </c>
      <c r="E22" s="9">
        <v>135856</v>
      </c>
      <c r="F22" s="14" t="s">
        <v>3</v>
      </c>
      <c r="G22" s="1"/>
    </row>
    <row r="23" spans="1:7" x14ac:dyDescent="0.25">
      <c r="A23" s="1"/>
      <c r="B23" s="24" t="s">
        <v>249</v>
      </c>
      <c r="C23" s="21">
        <v>31616</v>
      </c>
      <c r="D23" s="14" t="s">
        <v>3</v>
      </c>
      <c r="E23" s="9">
        <v>105974</v>
      </c>
      <c r="F23" s="14" t="s">
        <v>3</v>
      </c>
      <c r="G23" s="1"/>
    </row>
    <row r="24" spans="1:7" x14ac:dyDescent="0.25">
      <c r="A24" s="1"/>
      <c r="B24" s="24" t="s">
        <v>250</v>
      </c>
      <c r="C24" s="21">
        <v>64988</v>
      </c>
      <c r="D24" s="14" t="s">
        <v>3</v>
      </c>
      <c r="E24" s="9">
        <v>93354</v>
      </c>
      <c r="F24" s="14" t="s">
        <v>3</v>
      </c>
      <c r="G24" s="1"/>
    </row>
    <row r="25" spans="1:7" x14ac:dyDescent="0.25">
      <c r="A25" s="1"/>
      <c r="B25" s="24" t="s">
        <v>251</v>
      </c>
      <c r="C25" s="21">
        <v>40398</v>
      </c>
      <c r="D25" s="14" t="s">
        <v>3</v>
      </c>
      <c r="E25" s="9">
        <v>41374</v>
      </c>
      <c r="F25" s="14" t="s">
        <v>3</v>
      </c>
      <c r="G25" s="1"/>
    </row>
    <row r="26" spans="1:7" x14ac:dyDescent="0.25">
      <c r="A26" s="1"/>
      <c r="B26" s="24" t="s">
        <v>252</v>
      </c>
      <c r="C26" s="21">
        <v>29859</v>
      </c>
      <c r="D26" s="14" t="s">
        <v>3</v>
      </c>
      <c r="E26" s="9">
        <v>75768</v>
      </c>
      <c r="F26" s="14" t="s">
        <v>3</v>
      </c>
      <c r="G26" s="1"/>
    </row>
    <row r="27" spans="1:7" x14ac:dyDescent="0.25">
      <c r="A27" s="1"/>
      <c r="B27" s="24" t="s">
        <v>253</v>
      </c>
      <c r="C27" s="21">
        <v>42155</v>
      </c>
      <c r="D27" s="14" t="s">
        <v>3</v>
      </c>
      <c r="E27" s="9">
        <v>56395</v>
      </c>
      <c r="F27" s="14" t="s">
        <v>3</v>
      </c>
      <c r="G27" s="1"/>
    </row>
    <row r="28" spans="1:7" x14ac:dyDescent="0.25">
      <c r="A28" s="1"/>
      <c r="B28" s="24" t="s">
        <v>254</v>
      </c>
      <c r="C28" s="21">
        <v>110656</v>
      </c>
      <c r="D28" s="14" t="s">
        <v>3</v>
      </c>
      <c r="E28" s="9">
        <v>49335</v>
      </c>
      <c r="F28" s="14" t="s">
        <v>3</v>
      </c>
      <c r="G28" s="1"/>
    </row>
    <row r="29" spans="1:7" x14ac:dyDescent="0.25">
      <c r="A29" s="1"/>
      <c r="B29" s="24" t="s">
        <v>255</v>
      </c>
      <c r="C29" s="21">
        <v>73770</v>
      </c>
      <c r="D29" s="14" t="s">
        <v>3</v>
      </c>
      <c r="E29" s="9">
        <v>9554</v>
      </c>
      <c r="F29" s="14" t="s">
        <v>3</v>
      </c>
      <c r="G29" s="1"/>
    </row>
    <row r="30" spans="1:7" x14ac:dyDescent="0.25">
      <c r="A30" s="1"/>
      <c r="B30" s="24" t="s">
        <v>256</v>
      </c>
      <c r="C30" s="21">
        <v>64988</v>
      </c>
      <c r="D30" s="14" t="s">
        <v>3</v>
      </c>
      <c r="E30" s="9">
        <v>12418</v>
      </c>
      <c r="F30" s="14" t="s">
        <v>3</v>
      </c>
      <c r="G30" s="1"/>
    </row>
    <row r="31" spans="1:7" x14ac:dyDescent="0.25">
      <c r="A31" s="1"/>
      <c r="B31" s="24" t="s">
        <v>257</v>
      </c>
      <c r="C31" s="21">
        <v>40398</v>
      </c>
      <c r="D31" s="14" t="s">
        <v>3</v>
      </c>
      <c r="E31" s="9">
        <v>14886</v>
      </c>
      <c r="F31" s="14" t="s">
        <v>3</v>
      </c>
      <c r="G31" s="1"/>
    </row>
    <row r="32" spans="1:7" x14ac:dyDescent="0.25">
      <c r="A32" s="1"/>
      <c r="B32" s="24"/>
      <c r="C32" s="21"/>
      <c r="D32" s="14" t="s">
        <v>3</v>
      </c>
      <c r="E32" s="9"/>
      <c r="F32" s="14" t="s">
        <v>3</v>
      </c>
      <c r="G32" s="1"/>
    </row>
    <row r="33" spans="1:7" x14ac:dyDescent="0.25">
      <c r="A33" s="1"/>
      <c r="B33" s="33" t="s">
        <v>139</v>
      </c>
      <c r="C33" s="12">
        <f>SUM(C10:C32)</f>
        <v>1236532</v>
      </c>
      <c r="D33" s="13" t="s">
        <v>3</v>
      </c>
      <c r="E33" s="12">
        <f>SUM(E10:E32)</f>
        <v>2634298</v>
      </c>
      <c r="F33" s="13" t="s">
        <v>3</v>
      </c>
      <c r="G33" s="1"/>
    </row>
    <row r="34" spans="1:7" x14ac:dyDescent="0.25">
      <c r="A34" s="1"/>
      <c r="B34" s="33" t="s">
        <v>175</v>
      </c>
      <c r="C34" s="12">
        <f>C33*(1+'Fane 15. Nøgletal'!C10)</f>
        <v>1318514.0716000001</v>
      </c>
      <c r="D34" s="13" t="s">
        <v>3</v>
      </c>
      <c r="E34" s="12">
        <f>E33*(1+'Fane 15. Nøgletal'!C10)</f>
        <v>2808951.9574000002</v>
      </c>
      <c r="F34" s="13"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sheetData>
  <sheetProtection algorithmName="SHA-512" hashValue="eRbmTWg98CrXGsXIHS/dCYYRqiTWCbpgQTfmxf+Q3dUMpsa8IR+qqIRXh2TkU933KQYN9oH5urFBCa7rNYdDdQ==" saltValue="oKF++XrAwyYbPFWA9AxPv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176</v>
      </c>
      <c r="C8" s="114"/>
      <c r="D8" s="114"/>
      <c r="E8" s="114"/>
      <c r="F8" s="115"/>
      <c r="G8" s="1"/>
    </row>
    <row r="9" spans="1:7" x14ac:dyDescent="0.25">
      <c r="A9" s="1"/>
      <c r="B9" s="81" t="s">
        <v>17</v>
      </c>
      <c r="C9" s="83" t="s">
        <v>11</v>
      </c>
      <c r="D9" s="82"/>
      <c r="E9" s="83" t="s">
        <v>27</v>
      </c>
      <c r="F9" s="32"/>
      <c r="G9" s="1"/>
    </row>
    <row r="10" spans="1:7" x14ac:dyDescent="0.25">
      <c r="A10" s="1"/>
      <c r="B10" s="24" t="s">
        <v>245</v>
      </c>
      <c r="C10" s="21">
        <v>176303</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176303</v>
      </c>
      <c r="D13" s="13" t="s">
        <v>3</v>
      </c>
      <c r="E13" s="12">
        <f>SUM(E10:E12)</f>
        <v>0</v>
      </c>
      <c r="F13" s="13" t="s">
        <v>3</v>
      </c>
      <c r="G13" s="1"/>
    </row>
    <row r="14" spans="1:7" x14ac:dyDescent="0.25">
      <c r="A14" s="1"/>
      <c r="B14" s="33" t="s">
        <v>178</v>
      </c>
      <c r="C14" s="12">
        <f>C13*(1+'Fane 15. Nøgletal'!C10)^2</f>
        <v>200455.75113407001</v>
      </c>
      <c r="D14" s="13" t="s">
        <v>3</v>
      </c>
      <c r="E14" s="12">
        <f>E13*(1+'Fane 15. Nøgletal'!C10)^2</f>
        <v>0</v>
      </c>
      <c r="F14" s="13" t="s">
        <v>3</v>
      </c>
      <c r="G14" s="1"/>
    </row>
    <row r="15" spans="1:7" x14ac:dyDescent="0.25">
      <c r="A15" s="1"/>
      <c r="B15" s="1"/>
      <c r="C15" s="1"/>
      <c r="D15" s="1"/>
      <c r="E15" s="1"/>
      <c r="F15" s="1"/>
      <c r="G15" s="1"/>
    </row>
    <row r="16" spans="1:7" x14ac:dyDescent="0.25">
      <c r="A16" s="1"/>
      <c r="B16" s="132"/>
      <c r="C16" s="132"/>
      <c r="D16" s="132"/>
      <c r="E16" s="132"/>
      <c r="F16" s="132"/>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2"/>
      <c r="C29" s="132"/>
      <c r="D29" s="132"/>
      <c r="E29" s="132"/>
      <c r="F29" s="132"/>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xOg/y7IFPvlURgzUr+7ny7H2f5WQTrYYsLqQXARnHGagYcdpFBoJ5KFB6fahk2Q3uE3k919RU6TW5jTIgJBCA==" saltValue="VTfnJYO6EusE9C41pUAl3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116</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ht="14.25" customHeight="1" x14ac:dyDescent="0.25">
      <c r="A8" s="1"/>
      <c r="B8" s="113" t="s">
        <v>74</v>
      </c>
      <c r="C8" s="114"/>
      <c r="D8" s="115"/>
      <c r="E8" s="1"/>
    </row>
    <row r="9" spans="1:5" x14ac:dyDescent="0.25">
      <c r="A9" s="1"/>
      <c r="B9" s="69" t="s">
        <v>179</v>
      </c>
      <c r="C9" s="9">
        <v>0</v>
      </c>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3" t="s">
        <v>85</v>
      </c>
      <c r="C14" s="114"/>
      <c r="D14" s="115"/>
      <c r="E14" s="1"/>
    </row>
    <row r="15" spans="1:5" x14ac:dyDescent="0.25">
      <c r="A15" s="1"/>
      <c r="B15" s="69" t="s">
        <v>179</v>
      </c>
      <c r="C15" s="9">
        <v>0</v>
      </c>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3" t="s">
        <v>140</v>
      </c>
      <c r="C20" s="114"/>
      <c r="D20" s="115"/>
      <c r="E20" s="1"/>
    </row>
    <row r="21" spans="1:5" x14ac:dyDescent="0.25">
      <c r="A21" s="1"/>
      <c r="B21" s="69" t="s">
        <v>179</v>
      </c>
      <c r="C21" s="9">
        <v>0</v>
      </c>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141</v>
      </c>
      <c r="C24" s="12">
        <f>SUM(C21:C23)*(1+'Fane 15. Nøgletal'!C10)^4</f>
        <v>0</v>
      </c>
      <c r="D24" s="13" t="s">
        <v>3</v>
      </c>
      <c r="E24" s="1"/>
    </row>
    <row r="25" spans="1:5" x14ac:dyDescent="0.25">
      <c r="A25" s="1"/>
      <c r="B25" s="1"/>
      <c r="C25" s="1"/>
      <c r="D25" s="1"/>
      <c r="E25" s="1"/>
    </row>
    <row r="26" spans="1:5" ht="15" customHeight="1" x14ac:dyDescent="0.25">
      <c r="A26" s="1"/>
      <c r="B26" s="113" t="s">
        <v>180</v>
      </c>
      <c r="C26" s="114"/>
      <c r="D26" s="115"/>
      <c r="E26" s="1"/>
    </row>
    <row r="27" spans="1:5" ht="14.25" customHeight="1" x14ac:dyDescent="0.25">
      <c r="A27" s="1"/>
      <c r="B27" s="69" t="s">
        <v>179</v>
      </c>
      <c r="C27" s="9">
        <v>0</v>
      </c>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9BOBB+siA88UDSIpjom3tewIl53HJoEN1hd1KGSBnrZqbGH2NjLTyZIv+jL+0TkB59MnbXjNo3tl82XE4YhYeA==" saltValue="C0Pow4t+G6nqovJ3T/D02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117</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13" t="s">
        <v>67</v>
      </c>
      <c r="C8" s="114"/>
      <c r="D8" s="114"/>
      <c r="E8" s="114"/>
      <c r="F8" s="115"/>
      <c r="G8" s="1"/>
    </row>
    <row r="9" spans="1:7" ht="15" customHeight="1" x14ac:dyDescent="0.25">
      <c r="A9" s="1"/>
      <c r="B9" s="31" t="s">
        <v>68</v>
      </c>
      <c r="C9" s="27" t="s">
        <v>11</v>
      </c>
      <c r="D9" s="32"/>
      <c r="E9" s="27" t="s">
        <v>27</v>
      </c>
      <c r="F9" s="32"/>
      <c r="G9" s="1"/>
    </row>
    <row r="10" spans="1:7" ht="26.25" x14ac:dyDescent="0.25">
      <c r="A10" s="1"/>
      <c r="B10" s="71"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wXpJ8/2j5m5IxL4zP8s0ZJ/Etzyk3NZEdYWElUAjaG8n58Gv8U7lVVvi0/GsXSn1l3KqUS0mk85akaipwzq8hQ==" saltValue="vBHSbn1qxJ7ynDZT+xpg9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118</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3" t="s">
        <v>183</v>
      </c>
      <c r="C8" s="114"/>
      <c r="D8" s="114"/>
      <c r="E8" s="114"/>
      <c r="F8" s="115"/>
      <c r="G8" s="1"/>
    </row>
    <row r="9" spans="1:7" x14ac:dyDescent="0.25">
      <c r="A9" s="1"/>
      <c r="B9" s="31" t="s">
        <v>18</v>
      </c>
      <c r="C9" s="133" t="s">
        <v>11</v>
      </c>
      <c r="D9" s="134"/>
      <c r="E9" s="133" t="s">
        <v>27</v>
      </c>
      <c r="F9" s="134"/>
      <c r="G9" s="1"/>
    </row>
    <row r="10" spans="1:7" x14ac:dyDescent="0.25">
      <c r="A10" s="1"/>
      <c r="B10" s="71"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2"/>
      <c r="C14" s="132"/>
      <c r="D14" s="132"/>
      <c r="E14" s="132"/>
      <c r="F14" s="132"/>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2"/>
      <c r="C21" s="132"/>
      <c r="D21" s="132"/>
      <c r="E21" s="132"/>
      <c r="F21" s="132"/>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2"/>
      <c r="C27" s="132"/>
      <c r="D27" s="132"/>
      <c r="E27" s="132"/>
      <c r="F27" s="132"/>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uTfAUGYgndsDMJlvxe/LKDWKYFKPUYIGhEkchUShequvZOdvCXDrQ0+M3UQY8rXx9l2ZeHsZARVj0howIKnJg==" saltValue="/Z9W9tZT9YtoMTB35fROY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207068738.55583501</v>
      </c>
      <c r="D9" s="8" t="s">
        <v>3</v>
      </c>
      <c r="E9" s="1"/>
    </row>
    <row r="10" spans="1:5" ht="17.25" customHeight="1" x14ac:dyDescent="0.25">
      <c r="A10" s="1"/>
      <c r="B10" s="65" t="s">
        <v>35</v>
      </c>
      <c r="C10" s="7">
        <f>'Fane 11.1. Varige tillæg'!C34</f>
        <v>1318514.0716000001</v>
      </c>
      <c r="D10" s="8" t="s">
        <v>3</v>
      </c>
      <c r="E10" s="1"/>
    </row>
    <row r="11" spans="1:5" ht="17.25" customHeight="1" x14ac:dyDescent="0.25">
      <c r="A11" s="1"/>
      <c r="B11" s="65" t="s">
        <v>36</v>
      </c>
      <c r="C11" s="9">
        <f>'Fane 11.1. Varige tillæg'!E34</f>
        <v>2808951.9574000002</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17004805.073034167</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-1599954.3834510725</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226601055.27441809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omk.'!C20+'Fane 6. Ikke-påvirkelige omk.'!C24+'Fane 6. Ikke-påvirkelige omk.'!C32</f>
        <v>11775116.38436302</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200455.75113407001</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-4009.1150226814002</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196446.63611138862</v>
      </c>
      <c r="D30" s="11" t="s">
        <v>3</v>
      </c>
      <c r="E30" s="1"/>
    </row>
    <row r="31" spans="1:5" x14ac:dyDescent="0.25">
      <c r="A31" s="1"/>
      <c r="B31" s="33" t="s">
        <v>70</v>
      </c>
      <c r="C31" s="28"/>
      <c r="D31" s="19"/>
      <c r="E31" s="1"/>
    </row>
    <row r="32" spans="1:5" x14ac:dyDescent="0.25">
      <c r="A32" s="1"/>
      <c r="B32" s="31" t="s">
        <v>80</v>
      </c>
      <c r="C32" s="62">
        <f>'Fane 7. Kontrol af ØR2023'!C27</f>
        <v>-1719500.2418318838</v>
      </c>
      <c r="D32" s="11" t="s">
        <v>3</v>
      </c>
      <c r="E32" s="1"/>
    </row>
    <row r="33" spans="1:5" ht="15" customHeight="1" x14ac:dyDescent="0.25">
      <c r="A33" s="1"/>
      <c r="B33" s="33" t="s">
        <v>154</v>
      </c>
      <c r="C33" s="28"/>
      <c r="D33" s="19"/>
      <c r="E33" s="1"/>
    </row>
    <row r="34" spans="1:5" x14ac:dyDescent="0.25">
      <c r="A34" s="1"/>
      <c r="B34" s="31" t="s">
        <v>154</v>
      </c>
      <c r="C34" s="10">
        <f>'Fane 9. Korrektion af ØR2023'!C16</f>
        <v>-236951</v>
      </c>
      <c r="D34" s="11" t="s">
        <v>3</v>
      </c>
      <c r="E34" s="1"/>
    </row>
    <row r="35" spans="1:5" x14ac:dyDescent="0.25">
      <c r="A35" s="1"/>
      <c r="B35" s="30" t="s">
        <v>76</v>
      </c>
      <c r="C35" s="28"/>
      <c r="D35" s="19"/>
      <c r="E35" s="1"/>
    </row>
    <row r="36" spans="1:5" x14ac:dyDescent="0.25">
      <c r="A36" s="1"/>
      <c r="B36" s="68" t="s">
        <v>77</v>
      </c>
      <c r="C36" s="10">
        <f>'Fane 8. Skattesagen'!C13</f>
        <v>-8499345.166666666</v>
      </c>
      <c r="D36" s="11" t="s">
        <v>3</v>
      </c>
      <c r="E36" s="1"/>
    </row>
    <row r="37" spans="1:5" x14ac:dyDescent="0.25">
      <c r="A37" s="1"/>
      <c r="B37" s="33" t="s">
        <v>72</v>
      </c>
      <c r="C37" s="45">
        <f>SUM(C34,C32,C24,C30,C22,C20,C36)</f>
        <v>228116821.88639396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6EO2ISAfWvR8JSkl2Dc1EK9Kj4GapNJ0fB+QcxA9WFxy3FB573G3J9pAwm3/I9pZ2jLfOPdYi7pRUY3EGN1GQ==" saltValue="TrjcTeb0no1s/IJczNQMX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1" t="s">
        <v>119</v>
      </c>
      <c r="C3" s="111"/>
      <c r="D3" s="1"/>
    </row>
    <row r="4" spans="1:4" ht="15" customHeight="1" x14ac:dyDescent="0.25">
      <c r="A4" s="1"/>
      <c r="B4" s="111"/>
      <c r="C4" s="111"/>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213</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rdMtAL/030u2RyUoCMWQCPVAKPa9Lc52fnpbOvlXhGIU2gS8N/0Bz0plc71BmDXJoG05hFg+6rvH0XcYgSWBqw==" saltValue="HBzKlercO02ymmjgYlplw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226601055.27441809</v>
      </c>
      <c r="D9" s="8" t="s">
        <v>3</v>
      </c>
      <c r="E9" s="1"/>
    </row>
    <row r="10" spans="1:5" ht="15" customHeight="1" x14ac:dyDescent="0.25">
      <c r="A10" s="1"/>
      <c r="B10" s="26" t="s">
        <v>19</v>
      </c>
      <c r="C10" s="7">
        <f>C9*'Fane 15. Nøgletal'!C10</f>
        <v>15023649.964693919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-1671910.7318924011</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239952794.50721961</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Nøgletal'!C10)+'Fane 6. Ikke-påvirkelige omk.'!C25+'Fane 6. Ikke-påvirkelige omk.'!C33</f>
        <v>12406318.937346289</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-4009343.2388603836</v>
      </c>
      <c r="D20" s="11" t="s">
        <v>3</v>
      </c>
      <c r="E20" s="1"/>
    </row>
    <row r="21" spans="1:5" x14ac:dyDescent="0.25">
      <c r="A21" s="1"/>
      <c r="B21" s="30" t="s">
        <v>76</v>
      </c>
      <c r="C21" s="28"/>
      <c r="D21" s="19"/>
      <c r="E21" s="1"/>
    </row>
    <row r="22" spans="1:5" x14ac:dyDescent="0.25">
      <c r="A22" s="1"/>
      <c r="B22" s="68" t="s">
        <v>77</v>
      </c>
      <c r="C22" s="10">
        <f>'Fane 8. Skattesagen'!C14</f>
        <v>-8499345.166666666</v>
      </c>
      <c r="D22" s="11" t="s">
        <v>3</v>
      </c>
      <c r="E22" s="1"/>
    </row>
    <row r="23" spans="1:5" x14ac:dyDescent="0.25">
      <c r="A23" s="1"/>
      <c r="B23" s="33" t="s">
        <v>82</v>
      </c>
      <c r="C23" s="12">
        <f>SUM(C14,C16,C18,C20,C22)</f>
        <v>239850425.03903887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HaCo+st8S41z5F5yvlXv1DGPIDpJ7vPUu5a1kO0ulvDkjApXDu/Of/m8wfKJtqs2WIJLyog+BbH/G0gItQI0A==" saltValue="IbndL1Cr3xanjKdzGa8aX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239952794.50721961</v>
      </c>
      <c r="D9" s="8" t="s">
        <v>3</v>
      </c>
      <c r="E9" s="1"/>
    </row>
    <row r="10" spans="1:5" ht="15" customHeight="1" x14ac:dyDescent="0.25">
      <c r="A10" s="1"/>
      <c r="B10" s="26" t="s">
        <v>19</v>
      </c>
      <c r="C10" s="7">
        <f>SUM(C9:C9)*'Fane 15. Nøgletal'!C10</f>
        <v>15908870.27582866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-1747103.2451485298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254114561.53789973</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Nøgletal'!C10)^2+'Fane 6. Ikke-påvirkelige omk.'!C26+'Fane 6. Ikke-påvirkelige omk.'!C34</f>
        <v>13078862.842292346</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-4009343.2388603836</v>
      </c>
      <c r="D20" s="11" t="s">
        <v>3</v>
      </c>
      <c r="E20" s="1"/>
    </row>
    <row r="21" spans="1:5" x14ac:dyDescent="0.25">
      <c r="A21" s="1"/>
      <c r="B21" s="30" t="s">
        <v>76</v>
      </c>
      <c r="C21" s="28"/>
      <c r="D21" s="19"/>
      <c r="E21" s="1"/>
    </row>
    <row r="22" spans="1:5" x14ac:dyDescent="0.25">
      <c r="A22" s="1"/>
      <c r="B22" s="68" t="s">
        <v>77</v>
      </c>
      <c r="C22" s="10">
        <f>'Fane 8. Skattesagen'!C15</f>
        <v>-8499345.166666666</v>
      </c>
      <c r="D22" s="11" t="s">
        <v>3</v>
      </c>
      <c r="E22" s="1"/>
    </row>
    <row r="23" spans="1:5" x14ac:dyDescent="0.25">
      <c r="A23" s="1"/>
      <c r="B23" s="33" t="s">
        <v>130</v>
      </c>
      <c r="C23" s="12">
        <f>SUM(C14,C16,C18,C20,C22)</f>
        <v>254684735.97466502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9Pt1IuI8JZsjJFgwyz2qvmBDLzwqfLJlsijyCc0RoIYCZ95d47NGay47QB4TCTJC2BeJENGbdn9mQSb3lgcbQ==" saltValue="a1EpN7TljJhHz2R1CTkKa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254114561.53789973</v>
      </c>
      <c r="D9" s="8" t="s">
        <v>3</v>
      </c>
      <c r="E9" s="1"/>
    </row>
    <row r="10" spans="1:5" ht="15" customHeight="1" x14ac:dyDescent="0.25">
      <c r="A10" s="1"/>
      <c r="B10" s="26" t="s">
        <v>19</v>
      </c>
      <c r="C10" s="7">
        <f>SUM(C9:C9)*'Fane 15. Nøgletal'!C10</f>
        <v>16847795.429962751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-1825677.4664958399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269136679.50136667</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Nøgletal'!C10)^3+'Fane 6. Ikke-påvirkelige omk.'!C27+'Fane 6. Ikke-påvirkelige omk.'!C35</f>
        <v>13795477.44483633</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Skattesagen'!C16</f>
        <v>-8499345.1666666698</v>
      </c>
      <c r="D20" s="11" t="s">
        <v>3</v>
      </c>
      <c r="E20" s="1"/>
    </row>
    <row r="21" spans="1:5" x14ac:dyDescent="0.25">
      <c r="A21" s="1"/>
      <c r="B21" s="33" t="s">
        <v>160</v>
      </c>
      <c r="C21" s="12">
        <f>SUM(C14,C16,C18,C20)</f>
        <v>274432811.77953631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kMj881K1PiPUv+RNshJtAd6oQZ4Zi6CiVvWRtxx/QZcYisX9qy5yVgQFSCSN/ERl/LYoztjpKX929+TLW5rrQ==" saltValue="IBHSI2LZfuoXQLUEdDfx2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1" t="s">
        <v>161</v>
      </c>
      <c r="C3" s="111"/>
      <c r="D3" s="111"/>
      <c r="E3" s="1"/>
    </row>
    <row r="4" spans="1:5" ht="15" customHeight="1" x14ac:dyDescent="0.25">
      <c r="A4" s="1"/>
      <c r="B4" s="111"/>
      <c r="C4" s="111"/>
      <c r="D4" s="111"/>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65</v>
      </c>
      <c r="C9" s="7">
        <v>189580983.54910886</v>
      </c>
      <c r="D9" s="8" t="s">
        <v>3</v>
      </c>
      <c r="E9" s="1"/>
    </row>
    <row r="10" spans="1:5" ht="15" customHeight="1" x14ac:dyDescent="0.25">
      <c r="A10" s="1"/>
      <c r="B10" s="65" t="s">
        <v>35</v>
      </c>
      <c r="C10" s="63">
        <v>1283358.132</v>
      </c>
      <c r="D10" s="8" t="s">
        <v>3</v>
      </c>
      <c r="E10" s="1"/>
    </row>
    <row r="11" spans="1:5" ht="15" customHeight="1" x14ac:dyDescent="0.25">
      <c r="A11" s="1"/>
      <c r="B11" s="65" t="s">
        <v>36</v>
      </c>
      <c r="C11" s="63">
        <v>2097117.3104000001</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15591285.886513917</v>
      </c>
      <c r="D16" s="8" t="s">
        <v>3</v>
      </c>
      <c r="E16" s="1"/>
    </row>
    <row r="17" spans="1:5" ht="15" customHeight="1" x14ac:dyDescent="0.25">
      <c r="A17" s="1"/>
      <c r="B17" s="65" t="s">
        <v>10</v>
      </c>
      <c r="C17" s="9">
        <v>0</v>
      </c>
      <c r="D17" s="8" t="s">
        <v>3</v>
      </c>
      <c r="E17" s="1"/>
    </row>
    <row r="18" spans="1:5" ht="15" customHeight="1" x14ac:dyDescent="0.25">
      <c r="A18" s="1"/>
      <c r="B18" s="65" t="s">
        <v>22</v>
      </c>
      <c r="C18" s="9">
        <v>-1484006.3221877692</v>
      </c>
      <c r="D18" s="8" t="s">
        <v>3</v>
      </c>
      <c r="E18" s="43"/>
    </row>
    <row r="19" spans="1:5" ht="15" customHeight="1" x14ac:dyDescent="0.25">
      <c r="A19" s="1"/>
      <c r="B19" s="65" t="s">
        <v>23</v>
      </c>
      <c r="C19" s="9">
        <v>0</v>
      </c>
      <c r="D19" s="8" t="s">
        <v>3</v>
      </c>
      <c r="E19" s="1"/>
    </row>
    <row r="20" spans="1:5" ht="15" customHeight="1" x14ac:dyDescent="0.25">
      <c r="A20" s="1"/>
      <c r="B20" s="83" t="s">
        <v>21</v>
      </c>
      <c r="C20" s="10">
        <v>207068738.55583501</v>
      </c>
      <c r="D20" s="11" t="s">
        <v>3</v>
      </c>
      <c r="E20" s="1"/>
    </row>
    <row r="21" spans="1:5" ht="15" customHeight="1" x14ac:dyDescent="0.25">
      <c r="A21" s="1"/>
      <c r="B21" s="33" t="s">
        <v>12</v>
      </c>
      <c r="C21" s="28"/>
      <c r="D21" s="19"/>
      <c r="E21" s="1"/>
    </row>
    <row r="22" spans="1:5" ht="15" customHeight="1" x14ac:dyDescent="0.25">
      <c r="A22" s="1"/>
      <c r="B22" s="31" t="s">
        <v>12</v>
      </c>
      <c r="C22" s="10">
        <v>10594293.77229568</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0</v>
      </c>
      <c r="D26" s="8" t="s">
        <v>3</v>
      </c>
      <c r="E26" s="1"/>
    </row>
    <row r="27" spans="1:5" ht="15" customHeight="1" x14ac:dyDescent="0.25">
      <c r="A27" s="1"/>
      <c r="B27" s="65" t="s">
        <v>39</v>
      </c>
      <c r="C27" s="9">
        <v>0</v>
      </c>
      <c r="D27" s="8" t="s">
        <v>3</v>
      </c>
      <c r="E27" s="1"/>
    </row>
    <row r="28" spans="1:5" ht="15" customHeight="1" x14ac:dyDescent="0.25">
      <c r="A28" s="1"/>
      <c r="B28" s="65" t="s">
        <v>223</v>
      </c>
      <c r="C28" s="9">
        <v>0</v>
      </c>
      <c r="D28" s="8" t="s">
        <v>3</v>
      </c>
      <c r="E28" s="1"/>
    </row>
    <row r="29" spans="1:5" ht="15" customHeight="1" x14ac:dyDescent="0.25">
      <c r="A29" s="1"/>
      <c r="B29" s="72" t="s">
        <v>224</v>
      </c>
      <c r="C29" s="9">
        <v>0</v>
      </c>
      <c r="D29" s="8" t="s">
        <v>3</v>
      </c>
      <c r="E29" s="1"/>
    </row>
    <row r="30" spans="1:5" ht="15" customHeight="1" x14ac:dyDescent="0.25">
      <c r="A30" s="1"/>
      <c r="B30" s="83" t="s">
        <v>44</v>
      </c>
      <c r="C30" s="10">
        <v>0</v>
      </c>
      <c r="D30" s="11" t="s">
        <v>3</v>
      </c>
      <c r="E30" s="1"/>
    </row>
    <row r="31" spans="1:5" ht="15" customHeight="1" x14ac:dyDescent="0.25">
      <c r="A31" s="1"/>
      <c r="B31" s="33" t="s">
        <v>128</v>
      </c>
      <c r="C31" s="28"/>
      <c r="D31" s="19"/>
      <c r="E31" s="1"/>
    </row>
    <row r="32" spans="1:5" ht="15" customHeight="1" x14ac:dyDescent="0.25">
      <c r="A32" s="1"/>
      <c r="B32" s="31" t="s">
        <v>128</v>
      </c>
      <c r="C32" s="10">
        <v>-190783</v>
      </c>
      <c r="D32" s="11" t="s">
        <v>3</v>
      </c>
      <c r="E32" s="1"/>
    </row>
    <row r="33" spans="1:5" x14ac:dyDescent="0.25">
      <c r="A33" s="1"/>
      <c r="B33" s="33" t="s">
        <v>70</v>
      </c>
      <c r="C33" s="28"/>
      <c r="D33" s="19"/>
      <c r="E33" s="1"/>
    </row>
    <row r="34" spans="1:5" ht="15.4" customHeight="1" x14ac:dyDescent="0.25">
      <c r="A34" s="1"/>
      <c r="B34" s="31" t="s">
        <v>80</v>
      </c>
      <c r="C34" s="10">
        <v>-1719500.2418318838</v>
      </c>
      <c r="D34" s="11" t="s">
        <v>3</v>
      </c>
      <c r="E34" s="1"/>
    </row>
    <row r="35" spans="1:5" ht="15.4" customHeight="1" x14ac:dyDescent="0.25">
      <c r="A35" s="1"/>
      <c r="B35" s="108" t="s">
        <v>76</v>
      </c>
      <c r="C35" s="109"/>
      <c r="D35" s="110"/>
      <c r="E35" s="1"/>
    </row>
    <row r="36" spans="1:5" x14ac:dyDescent="0.25">
      <c r="A36" s="1"/>
      <c r="B36" s="68" t="s">
        <v>77</v>
      </c>
      <c r="C36" s="10">
        <v>0</v>
      </c>
      <c r="D36" s="11" t="s">
        <v>3</v>
      </c>
      <c r="E36" s="1"/>
    </row>
    <row r="37" spans="1:5" x14ac:dyDescent="0.25">
      <c r="A37" s="1"/>
      <c r="B37" s="33" t="s">
        <v>66</v>
      </c>
      <c r="C37" s="12">
        <v>215752749.08629882</v>
      </c>
      <c r="D37" s="13" t="s">
        <v>3</v>
      </c>
      <c r="E37" s="1"/>
    </row>
    <row r="38" spans="1:5" ht="30" customHeight="1" x14ac:dyDescent="0.25">
      <c r="A38" s="1"/>
      <c r="B38" s="112" t="s">
        <v>225</v>
      </c>
      <c r="C38" s="112"/>
      <c r="D38" s="112"/>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t="15" hidden="1" customHeight="1" x14ac:dyDescent="0.25">
      <c r="A49" s="44"/>
      <c r="B49" s="44"/>
      <c r="C49" s="44"/>
      <c r="D49" s="44"/>
      <c r="E49" s="44"/>
    </row>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4Or7nADyJ0DLv6XX6Ale6xLWhj+7NXmNN1ZohNkXVkLwawjpEBR93dsrLJpRPD1c+rVEx5CiO83KVMkLD06u6g==" saltValue="9Gd7Qn9dec4agadJvrKltA==" spinCount="100000" sheet="1" objects="1" scenarios="1"/>
  <mergeCells count="3">
    <mergeCell ref="B35:D35"/>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3" t="s">
        <v>123</v>
      </c>
      <c r="C8" s="114"/>
      <c r="D8" s="115"/>
      <c r="E8" s="1"/>
    </row>
    <row r="9" spans="1:5" x14ac:dyDescent="0.25">
      <c r="A9" s="1"/>
      <c r="B9" s="66" t="s">
        <v>89</v>
      </c>
      <c r="C9" s="23">
        <v>72813262.640322879</v>
      </c>
      <c r="D9" s="14" t="s">
        <v>3</v>
      </c>
      <c r="E9" s="1"/>
    </row>
    <row r="10" spans="1:5" x14ac:dyDescent="0.25">
      <c r="A10" s="1"/>
      <c r="B10" s="66" t="s">
        <v>125</v>
      </c>
      <c r="C10" s="23">
        <f>('Fane 3. Omkostninger i ØR2024'!C10+'Fane 3. Omkostninger i ØR2024'!C12+'Fane 3. Omkostninger i ØR2024'!C14)*(1+'Fane 15. Nøgletal'!C9)</f>
        <v>1387053.4690656001</v>
      </c>
      <c r="D10" s="14" t="s">
        <v>3</v>
      </c>
      <c r="E10" s="1"/>
    </row>
    <row r="11" spans="1:5" x14ac:dyDescent="0.25">
      <c r="A11" s="1"/>
      <c r="B11" s="66" t="s">
        <v>131</v>
      </c>
      <c r="C11" s="23">
        <f>C9*'Fane 15. Nøgletal'!C21+C10*'Fane 15. Nøgletal'!C21</f>
        <v>1484006.3221877697</v>
      </c>
      <c r="D11" s="14" t="s">
        <v>3</v>
      </c>
      <c r="E11" s="1"/>
    </row>
    <row r="12" spans="1:5" x14ac:dyDescent="0.25">
      <c r="A12" s="1"/>
      <c r="B12" s="33"/>
      <c r="C12" s="28"/>
      <c r="D12" s="19"/>
      <c r="E12" s="1"/>
    </row>
    <row r="13" spans="1:5" x14ac:dyDescent="0.25">
      <c r="A13" s="1"/>
      <c r="B13" s="1"/>
      <c r="C13" s="1"/>
      <c r="D13" s="1"/>
      <c r="E13" s="1"/>
    </row>
    <row r="14" spans="1:5" x14ac:dyDescent="0.25">
      <c r="A14" s="1"/>
      <c r="B14" s="113" t="s">
        <v>124</v>
      </c>
      <c r="C14" s="114"/>
      <c r="D14" s="115"/>
      <c r="E14" s="1"/>
    </row>
    <row r="15" spans="1:5" x14ac:dyDescent="0.25">
      <c r="A15" s="1"/>
      <c r="B15" s="66" t="s">
        <v>133</v>
      </c>
      <c r="C15" s="23">
        <f>(C9+C10-C11)*(1+'Fane 15. Nøgletal'!C9)</f>
        <v>78591787.618006542</v>
      </c>
      <c r="D15" s="14" t="s">
        <v>3</v>
      </c>
      <c r="E15" s="1"/>
    </row>
    <row r="16" spans="1:5" x14ac:dyDescent="0.25">
      <c r="A16" s="1"/>
      <c r="B16" s="66" t="s">
        <v>184</v>
      </c>
      <c r="C16" s="23">
        <f>('Fane 2.1. Økonomisk ramme 2025'!C10+'Fane 2.1. Økonomisk ramme 2025'!C12+'Fane 2.1. Økonomisk ramme 2025'!C14)*(1+'Fane 15. Nøgletal'!C10)</f>
        <v>1405931.5545470801</v>
      </c>
      <c r="D16" s="14" t="s">
        <v>3</v>
      </c>
      <c r="E16" s="1"/>
    </row>
    <row r="17" spans="1:5" x14ac:dyDescent="0.25">
      <c r="A17" s="1"/>
      <c r="B17" s="66" t="s">
        <v>132</v>
      </c>
      <c r="C17" s="23">
        <f>C15*'Fane 15. Nøgletal'!C21+C16*'Fane 15. Nøgletal'!C21</f>
        <v>1599954.3834510725</v>
      </c>
      <c r="D17" s="14" t="s">
        <v>3</v>
      </c>
      <c r="E17" s="1"/>
    </row>
    <row r="18" spans="1:5" x14ac:dyDescent="0.25">
      <c r="A18" s="1"/>
      <c r="B18" s="33"/>
      <c r="C18" s="28"/>
      <c r="D18" s="19"/>
      <c r="E18" s="1"/>
    </row>
    <row r="19" spans="1:5" x14ac:dyDescent="0.25">
      <c r="A19" s="1"/>
      <c r="B19" s="1"/>
      <c r="C19" s="64"/>
      <c r="D19" s="1"/>
      <c r="E19" s="1"/>
    </row>
    <row r="20" spans="1:5" x14ac:dyDescent="0.25">
      <c r="A20" s="1"/>
      <c r="B20" s="113" t="s">
        <v>145</v>
      </c>
      <c r="C20" s="114"/>
      <c r="D20" s="115"/>
      <c r="E20" s="1"/>
    </row>
    <row r="21" spans="1:5" x14ac:dyDescent="0.25">
      <c r="A21" s="1"/>
      <c r="B21" s="66" t="s">
        <v>189</v>
      </c>
      <c r="C21" s="23">
        <f>(C15+C16-C17)*(1+'Fane 15. Nøgletal'!C10)</f>
        <v>83595536.594620049</v>
      </c>
      <c r="D21" s="14" t="s">
        <v>3</v>
      </c>
      <c r="E21" s="1"/>
    </row>
    <row r="22" spans="1:5" x14ac:dyDescent="0.25">
      <c r="A22" s="1"/>
      <c r="B22" s="66" t="s">
        <v>196</v>
      </c>
      <c r="C22" s="23">
        <f>C21*'Fane 15. Nøgletal'!C21</f>
        <v>1671910.7318924011</v>
      </c>
      <c r="D22" s="14" t="s">
        <v>3</v>
      </c>
      <c r="E22" s="1"/>
    </row>
    <row r="23" spans="1:5" x14ac:dyDescent="0.25">
      <c r="A23" s="1"/>
      <c r="B23" s="33"/>
      <c r="C23" s="28"/>
      <c r="D23" s="19"/>
      <c r="E23" s="1"/>
    </row>
    <row r="24" spans="1:5" x14ac:dyDescent="0.25">
      <c r="A24" s="1"/>
      <c r="B24" s="1"/>
      <c r="C24" s="1"/>
      <c r="D24" s="1"/>
      <c r="E24" s="1"/>
    </row>
    <row r="25" spans="1:5" x14ac:dyDescent="0.25">
      <c r="A25" s="1"/>
      <c r="B25" s="113" t="s">
        <v>187</v>
      </c>
      <c r="C25" s="114"/>
      <c r="D25" s="115"/>
      <c r="E25" s="1"/>
    </row>
    <row r="26" spans="1:5" x14ac:dyDescent="0.25">
      <c r="A26" s="1"/>
      <c r="B26" s="66" t="s">
        <v>190</v>
      </c>
      <c r="C26" s="23">
        <f>(C21-C22)*(1+'Fane 15. Nøgletal'!C10)</f>
        <v>87355162.257426485</v>
      </c>
      <c r="D26" s="14" t="s">
        <v>3</v>
      </c>
      <c r="E26" s="1"/>
    </row>
    <row r="27" spans="1:5" x14ac:dyDescent="0.25">
      <c r="A27" s="1"/>
      <c r="B27" s="66" t="s">
        <v>194</v>
      </c>
      <c r="C27" s="23">
        <f>C26*'Fane 15. Nøgletal'!C21</f>
        <v>1747103.2451485298</v>
      </c>
      <c r="D27" s="14" t="s">
        <v>3</v>
      </c>
      <c r="E27" s="1"/>
    </row>
    <row r="28" spans="1:5" x14ac:dyDescent="0.25">
      <c r="A28" s="1"/>
      <c r="B28" s="33"/>
      <c r="C28" s="28"/>
      <c r="D28" s="19"/>
      <c r="E28" s="1"/>
    </row>
    <row r="29" spans="1:5" x14ac:dyDescent="0.25">
      <c r="A29" s="1"/>
      <c r="B29" s="1"/>
      <c r="C29" s="1"/>
      <c r="D29" s="1"/>
      <c r="E29" s="1"/>
    </row>
    <row r="30" spans="1:5" x14ac:dyDescent="0.25">
      <c r="A30" s="1"/>
      <c r="B30" s="113" t="s">
        <v>188</v>
      </c>
      <c r="C30" s="114"/>
      <c r="D30" s="115"/>
      <c r="E30" s="1"/>
    </row>
    <row r="31" spans="1:5" x14ac:dyDescent="0.25">
      <c r="A31" s="1"/>
      <c r="B31" s="66" t="s">
        <v>191</v>
      </c>
      <c r="C31" s="23">
        <f>(C26-C27)*(1+'Fane 15. Nøgletal'!C10)</f>
        <v>91283873.324791998</v>
      </c>
      <c r="D31" s="14" t="s">
        <v>3</v>
      </c>
      <c r="E31" s="1"/>
    </row>
    <row r="32" spans="1:5" x14ac:dyDescent="0.25">
      <c r="A32" s="1"/>
      <c r="B32" s="66" t="s">
        <v>195</v>
      </c>
      <c r="C32" s="23">
        <f>C31*'Fane 15. Nøgletal'!C21</f>
        <v>1825677.4664958399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kOw+OQPUTd078NS+1z/zfKNzjXKfZ+IEWWYFuqhXvWW0IHunqtOwTsoGwDmoFWU9rsPRD0PHZnFVZ/HqcXCfw==" saltValue="erFpXrYXVKb028nV2WOVj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6" t="s">
        <v>58</v>
      </c>
      <c r="C3" s="116"/>
      <c r="D3" s="116"/>
      <c r="E3" s="1"/>
    </row>
    <row r="4" spans="1:5" ht="15" customHeight="1" x14ac:dyDescent="0.25">
      <c r="A4" s="1"/>
      <c r="B4" s="116"/>
      <c r="C4" s="116"/>
      <c r="D4" s="116"/>
      <c r="E4" s="1"/>
    </row>
    <row r="5" spans="1:5" ht="15" customHeight="1" x14ac:dyDescent="0.25">
      <c r="A5" s="1"/>
      <c r="B5" s="116"/>
      <c r="C5" s="116"/>
      <c r="D5" s="116"/>
      <c r="E5" s="1"/>
    </row>
    <row r="6" spans="1:5" ht="15" customHeight="1" x14ac:dyDescent="0.35">
      <c r="A6" s="1"/>
      <c r="B6" s="70"/>
      <c r="C6" s="70"/>
      <c r="D6" s="70"/>
      <c r="E6" s="1"/>
    </row>
    <row r="7" spans="1:5" x14ac:dyDescent="0.25">
      <c r="A7" s="1"/>
      <c r="B7" s="1"/>
      <c r="C7" s="1"/>
      <c r="D7" s="1"/>
      <c r="E7" s="1"/>
    </row>
    <row r="8" spans="1:5" x14ac:dyDescent="0.25">
      <c r="A8" s="1"/>
      <c r="B8" s="113" t="s">
        <v>147</v>
      </c>
      <c r="C8" s="114"/>
      <c r="D8" s="115"/>
      <c r="E8" s="1"/>
    </row>
    <row r="9" spans="1:5" x14ac:dyDescent="0.25">
      <c r="A9" s="1"/>
      <c r="B9" s="66" t="s">
        <v>134</v>
      </c>
      <c r="C9" s="23">
        <v>137408995.33162034</v>
      </c>
      <c r="D9" s="14" t="s">
        <v>3</v>
      </c>
      <c r="E9" s="1"/>
    </row>
    <row r="10" spans="1:5" x14ac:dyDescent="0.25">
      <c r="A10" s="1"/>
      <c r="B10" s="66" t="s">
        <v>126</v>
      </c>
      <c r="C10" s="23">
        <f>('Fane 3. Omkostninger i ØR2024'!C11+'Fane 3. Omkostninger i ØR2024'!C13+'Fane 3. Omkostninger i ØR2024'!C15)*(1+'Fane 15. Nøgletal'!C9)</f>
        <v>2266564.38908032</v>
      </c>
      <c r="D10" s="14" t="s">
        <v>3</v>
      </c>
      <c r="E10" s="1"/>
    </row>
    <row r="11" spans="1:5" x14ac:dyDescent="0.25">
      <c r="A11" s="1"/>
      <c r="B11" s="66" t="s">
        <v>135</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3" t="s">
        <v>146</v>
      </c>
      <c r="C14" s="114"/>
      <c r="D14" s="115"/>
      <c r="E14" s="1"/>
    </row>
    <row r="15" spans="1:5" x14ac:dyDescent="0.25">
      <c r="A15" s="1"/>
      <c r="B15" s="66" t="s">
        <v>136</v>
      </c>
      <c r="C15" s="23">
        <f>(C9+C10-C11)*(1+'Fane 15. Nøgletal'!C9)</f>
        <v>150961344.94613326</v>
      </c>
      <c r="D15" s="14" t="s">
        <v>3</v>
      </c>
      <c r="E15" s="1"/>
    </row>
    <row r="16" spans="1:5" x14ac:dyDescent="0.25">
      <c r="A16" s="1"/>
      <c r="B16" s="66" t="s">
        <v>185</v>
      </c>
      <c r="C16" s="23">
        <f>('Fane 2.1. Økonomisk ramme 2025'!C11+'Fane 2.1. Økonomisk ramme 2025'!C13+'Fane 2.1. Økonomisk ramme 2025'!C15)*(1+'Fane 15. Nøgletal'!C10)</f>
        <v>2995185.4721756205</v>
      </c>
      <c r="D16" s="14" t="s">
        <v>3</v>
      </c>
      <c r="E16" s="1"/>
    </row>
    <row r="17" spans="1:5" x14ac:dyDescent="0.25">
      <c r="A17" s="1"/>
      <c r="B17" s="66" t="s">
        <v>137</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3" t="s">
        <v>83</v>
      </c>
      <c r="C20" s="114"/>
      <c r="D20" s="115"/>
      <c r="E20" s="1"/>
    </row>
    <row r="21" spans="1:5" x14ac:dyDescent="0.25">
      <c r="A21" s="1"/>
      <c r="B21" s="66" t="s">
        <v>192</v>
      </c>
      <c r="C21" s="23">
        <f>(C15+C16-C17)*(1+'Fane 15. Nøgletal'!C10)</f>
        <v>164163848.38504276</v>
      </c>
      <c r="D21" s="14" t="s">
        <v>3</v>
      </c>
      <c r="E21" s="1"/>
    </row>
    <row r="22" spans="1:5" x14ac:dyDescent="0.25">
      <c r="A22" s="1"/>
      <c r="B22" s="66" t="s">
        <v>197</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3" t="s">
        <v>138</v>
      </c>
      <c r="C25" s="114"/>
      <c r="D25" s="115"/>
      <c r="E25" s="1"/>
    </row>
    <row r="26" spans="1:5" x14ac:dyDescent="0.25">
      <c r="A26" s="1"/>
      <c r="B26" s="66" t="s">
        <v>193</v>
      </c>
      <c r="C26" s="23">
        <f>(C21-C22)*(1+'Fane 15. Nøgletal'!C10)</f>
        <v>175047911.53297108</v>
      </c>
      <c r="D26" s="14" t="s">
        <v>3</v>
      </c>
      <c r="E26" s="1"/>
    </row>
    <row r="27" spans="1:5" x14ac:dyDescent="0.25">
      <c r="A27" s="1"/>
      <c r="B27" s="66" t="s">
        <v>198</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3" t="s">
        <v>163</v>
      </c>
      <c r="C30" s="114"/>
      <c r="D30" s="115"/>
      <c r="E30" s="1"/>
    </row>
    <row r="31" spans="1:5" x14ac:dyDescent="0.25">
      <c r="A31" s="1"/>
      <c r="B31" s="66" t="s">
        <v>200</v>
      </c>
      <c r="C31" s="23">
        <f>(C26-C27)*(1+'Fane 15. Nøgletal'!C10)</f>
        <v>186653588.06760707</v>
      </c>
      <c r="D31" s="14" t="s">
        <v>3</v>
      </c>
      <c r="E31" s="1"/>
    </row>
    <row r="32" spans="1:5" x14ac:dyDescent="0.25">
      <c r="A32" s="1"/>
      <c r="B32" s="66" t="s">
        <v>199</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I00dfiTRcRBtB5cAt+38Wt6wTHSd4aN8I4ipf7UfGE/uQWKtKLPQ55ujfviqnF0Fr0Ls5p5kB0+7Rko+bTu7Q==" saltValue="CB7Frdawm9z9rMmdB99J1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45</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3" t="s">
        <v>10</v>
      </c>
      <c r="C8" s="115"/>
      <c r="D8" s="1"/>
    </row>
    <row r="9" spans="1:4" x14ac:dyDescent="0.25">
      <c r="A9" s="1"/>
      <c r="B9" s="66" t="s">
        <v>164</v>
      </c>
      <c r="C9" s="22">
        <v>0</v>
      </c>
      <c r="D9" s="1"/>
    </row>
    <row r="10" spans="1:4" x14ac:dyDescent="0.25">
      <c r="A10" s="1"/>
      <c r="B10" s="33"/>
      <c r="C10" s="19"/>
      <c r="D10" s="1"/>
    </row>
    <row r="11" spans="1:4" x14ac:dyDescent="0.25">
      <c r="A11" s="1"/>
      <c r="B11" s="117" t="s">
        <v>218</v>
      </c>
      <c r="C11" s="118"/>
      <c r="D11" s="1"/>
    </row>
    <row r="12" spans="1:4" x14ac:dyDescent="0.25">
      <c r="A12" s="1"/>
      <c r="B12" s="119"/>
      <c r="C12" s="120"/>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QyJd4aJPH36UnODSvHao9A+zrQnZHhFXnTnA8rbWCmTBDNUT3dKV9+QED1/aTNC0QLyE7Brpn5gPGSa1OiaRrg==" saltValue="VUlChZ5wKeunCv2dAIE5n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2024-08-28T08:10:37Z</dcterms:modified>
</cp:coreProperties>
</file>