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Læsø Vand AS (V127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4" i="39"/>
  <c r="E35" i="39" s="1"/>
  <c r="C34" i="39"/>
  <c r="C35" i="39" s="1"/>
  <c r="E27" i="39"/>
  <c r="E28" i="39" s="1"/>
  <c r="C27" i="39"/>
  <c r="C28" i="39" s="1"/>
  <c r="E20" i="39"/>
  <c r="E21" i="39" s="1"/>
  <c r="C20" i="39"/>
  <c r="C21" i="39" s="1"/>
  <c r="E13" i="39"/>
  <c r="E14" i="39" s="1"/>
  <c r="C13" i="39"/>
  <c r="C14" i="39" s="1"/>
  <c r="C36" i="39" l="1"/>
  <c r="E16" i="23" s="1"/>
  <c r="E36" i="39"/>
  <c r="E17" i="23" s="1"/>
  <c r="C29" i="39"/>
  <c r="E16" i="22" s="1"/>
  <c r="E29" i="39"/>
  <c r="E17" i="22" s="1"/>
  <c r="E22" i="39"/>
  <c r="E18" i="15" s="1"/>
  <c r="C22" i="39"/>
  <c r="E17" i="15" s="1"/>
  <c r="E18" i="23" l="1"/>
  <c r="E15" i="39"/>
  <c r="E21" i="2" s="1"/>
  <c r="E18" i="22"/>
  <c r="C15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2" i="37" s="1"/>
  <c r="C13" i="37" s="1"/>
  <c r="G11" i="11"/>
  <c r="E11" i="21" l="1"/>
  <c r="C11" i="21"/>
  <c r="E11" i="29"/>
  <c r="C11" i="29"/>
  <c r="C14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2" i="37" s="1"/>
  <c r="E13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<sst xmlns="http://schemas.openxmlformats.org/spreadsheetml/2006/main" count="417" uniqueCount="159">
  <si>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</si>
  <si>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</si>
  <si>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</si>
  <si>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</si>
  <si>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</si>
  <si>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</si>
  <si>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</si>
  <si>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</si>
  <si>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</si>
  <si>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</si>
  <si>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</si>
  <si>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</si>
  <si>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</si>
  <si>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</si>
  <si>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</si>
  <si>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</si>
  <si>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</si>
  <si>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</si>
  <si>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</si>
  <si>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</si>
  <si>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</si>
  <si>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</si>
  <si>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</si>
  <si>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</si>
  <si>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</si>
  <si>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</si>
  <si>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</si>
  <si>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</si>
  <si>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</si>
  <si>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</si>
  <si>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</si>
  <si>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</si>
  <si>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</si>
  <si>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</si>
  <si>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</si>
  <si>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</si>
  <si>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</si>
  <si>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</si>
  <si>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</si>
  <si>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</si>
  <si>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</si>
  <si>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</si>
  <si>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</si>
  <si>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</si>
  <si>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</si>
  <si>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</si>
  <si>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</si>
  <si>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</si>
  <si>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</si>
  <si>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</si>
  <si>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</si>
  <si>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</si>
  <si>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</si>
  <si>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</si>
  <si>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</si>
  <si>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</si>
  <si>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</si>
  <si>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</si>
  <si>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</si>
  <si>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</si>
  <si>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</si>
  <si>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</si>
  <si>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</si>
  <si>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</si>
  <si>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</si>
  <si>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</si>
  <si>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</si>
  <si>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</si>
  <si>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</si>
  <si>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</si>
  <si>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</si>
  <si>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</si>
  <si>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</si>
  <si>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</si>
  <si>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</si>
  <si>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</si>
  <si>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</si>
  <si>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</si>
  <si>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</si>
  <si>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</si>
  <si>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</si>
  <si>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</si>
  <si>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</si>
  <si>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</si>
  <si>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</si>
  <si>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</si>
  <si>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</si>
  <si>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</si>
  <si>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</si>
  <si>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</si>
  <si>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</si>
  <si>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</si>
  <si>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</si>
  <si>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</si>
  <si>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</si>
  <si>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</si>
  <si>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</si>
  <si>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</si>
  <si>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</si>
  <si>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</si>
  <si>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</si>
  <si>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</si>
  <si>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</si>
  <si>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</si>
  <si>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</si>
  <si>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</si>
  <si>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</si>
  <si>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</si>
  <si>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</si>
  <si>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</si>
  <si>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</si>
  <si>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</si>
  <si>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</si>
  <si>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</si>
  <si>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</si>
  <si>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</si>
  <si>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</si>
  <si>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</si>
  <si>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</si>
  <si>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</si>
  <si>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</si>
  <si>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</si>
  <si>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</si>
  <si>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</si>
  <si>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</si>
  <si>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</si>
  <si>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</si>
  <si>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</si>
  <si>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</si>
  <si>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</si>
  <si>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</si>
  <si>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</si>
  <si>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</si>
  <si>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</si>
  <si>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</si>
  <si>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</si>
  <si>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</si>
  <si>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</si>
  <si>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</si>
  <si>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</si>
  <si>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</si>
  <si>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</si>
  <si>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</si>
  <si>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</si>
  <si>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</si>
  <si>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</si>
  <si>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</si>
  <si>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</si>
  <si>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</si>
  <si>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</si>
  <si>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</si>
  <si>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</si>
  <si>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</si>
  <si>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</si>
  <si>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</si>
  <si>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</si>
  <si>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</si>
  <si>
    <t>Udvidelse af forsyningsområde</t>
  </si>
  <si>
    <t>Ingen 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</si>
</sst>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8" t="s">
        <v>157</v>
      </c>
      <c r="C11" s="19">
        <v>0</v>
      </c>
      <c r="D11" s="12" t="s">
        <v>3</v>
      </c>
      <c r="E11" s="8">
        <v>944</v>
      </c>
      <c r="F11" s="12" t="s">
        <v>3</v>
      </c>
      <c r="G11" s="1"/>
    </row>
    <row r="12" spans="1:7" x14ac:dyDescent="0.25">
      <c r="A12" s="1"/>
      <c r="B12" s="44" t="s">
        <v>42</v>
      </c>
      <c r="C12" s="10">
        <f>SUM(C10:C11)</f>
        <v>0</v>
      </c>
      <c r="D12" s="11" t="s">
        <v>3</v>
      </c>
      <c r="E12" s="10">
        <f>SUM(E10:E11)</f>
        <v>944</v>
      </c>
      <c r="F12" s="11" t="s">
        <v>3</v>
      </c>
      <c r="G12" s="1"/>
    </row>
    <row r="13" spans="1:7" x14ac:dyDescent="0.25">
      <c r="A13" s="1"/>
      <c r="B13" s="44" t="s">
        <v>103</v>
      </c>
      <c r="C13" s="10">
        <f>C12*(1+'Fane 10. Nøgletal'!C13)</f>
        <v>0</v>
      </c>
      <c r="D13" s="11" t="s">
        <v>3</v>
      </c>
      <c r="E13" s="10">
        <f>E12*(1+'Fane 10. Nøgletal'!C13)</f>
        <v>955.51679999999999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31B6fl9MyuPrg0bA/xTGC7LiM4EDHc3oFh46WpaywB+6ajTuytz5S2H5PPpc5dV+bay5v2/T8Dfoo+4yi2D8PA==" saltValue="+0tS89Fc+hw1noFMn44xk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4"/>
  <sheetViews>
    <sheetView showGridLines="0" showWhiteSpace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65</v>
      </c>
      <c r="C8" s="83"/>
      <c r="D8" s="83"/>
      <c r="E8" s="83"/>
      <c r="F8" s="84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158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/>
      <c r="C11" s="19"/>
      <c r="D11" s="12" t="s">
        <v>3</v>
      </c>
      <c r="E11" s="8"/>
      <c r="F11" s="12" t="s">
        <v>3</v>
      </c>
      <c r="G11" s="1"/>
    </row>
    <row r="12" spans="1:7" x14ac:dyDescent="0.25">
      <c r="A12" s="1"/>
      <c r="B12" s="20"/>
      <c r="C12" s="19"/>
      <c r="D12" s="12" t="s">
        <v>3</v>
      </c>
      <c r="E12" s="8"/>
      <c r="F12" s="12" t="s">
        <v>3</v>
      </c>
      <c r="G12" s="1"/>
    </row>
    <row r="13" spans="1:7" x14ac:dyDescent="0.25">
      <c r="A13" s="1"/>
      <c r="B13" s="44" t="s">
        <v>104</v>
      </c>
      <c r="C13" s="10">
        <f>SUM(C10:C12)</f>
        <v>0</v>
      </c>
      <c r="D13" s="11" t="s">
        <v>3</v>
      </c>
      <c r="E13" s="10">
        <f>SUM(E10:E12)</f>
        <v>0</v>
      </c>
      <c r="F13" s="11" t="s">
        <v>3</v>
      </c>
      <c r="G13" s="1"/>
    </row>
    <row r="14" spans="1:7" x14ac:dyDescent="0.25">
      <c r="A14" s="1"/>
      <c r="B14" s="23" t="s">
        <v>72</v>
      </c>
      <c r="C14" s="24">
        <f>-C13*'Fane 10. Nøgletal'!C18</f>
        <v>0</v>
      </c>
      <c r="D14" s="25" t="s">
        <v>3</v>
      </c>
      <c r="E14" s="24">
        <f>-E13*'Fane 10. Nøgletal'!C18</f>
        <v>0</v>
      </c>
      <c r="F14" s="25" t="s">
        <v>3</v>
      </c>
      <c r="G14" s="1"/>
    </row>
    <row r="15" spans="1:7" x14ac:dyDescent="0.25">
      <c r="A15" s="1"/>
      <c r="B15" s="44" t="s">
        <v>68</v>
      </c>
      <c r="C15" s="10">
        <f>SUM(C13:C14)*(1+'Fane 10. Nøgletal'!C13)^2</f>
        <v>0</v>
      </c>
      <c r="D15" s="11" t="s">
        <v>3</v>
      </c>
      <c r="E15" s="10">
        <f>SUM(E13:E14)*(1+'Fane 10. Nøgletal'!C13)^2</f>
        <v>0</v>
      </c>
      <c r="F15" s="11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2" t="s">
        <v>66</v>
      </c>
      <c r="C17" s="83"/>
      <c r="D17" s="83"/>
      <c r="E17" s="83"/>
      <c r="F17" s="84"/>
      <c r="G17" s="1"/>
    </row>
    <row r="18" spans="1:7" x14ac:dyDescent="0.25">
      <c r="A18" s="1"/>
      <c r="B18" s="36" t="s">
        <v>16</v>
      </c>
      <c r="C18" s="36" t="s">
        <v>11</v>
      </c>
      <c r="D18" s="37"/>
      <c r="E18" s="36" t="s">
        <v>31</v>
      </c>
      <c r="F18" s="43"/>
      <c r="G18" s="1"/>
    </row>
    <row r="19" spans="1:7" x14ac:dyDescent="0.25">
      <c r="A19" s="1"/>
      <c r="B19" s="20" t="s">
        <v>158</v>
      </c>
      <c r="C19" s="19">
        <v>0</v>
      </c>
      <c r="D19" s="12" t="s">
        <v>3</v>
      </c>
      <c r="E19" s="8">
        <v>0</v>
      </c>
      <c r="F19" s="12" t="s">
        <v>3</v>
      </c>
      <c r="G19" s="1"/>
    </row>
    <row r="20" spans="1:7" x14ac:dyDescent="0.25">
      <c r="A20" s="1"/>
      <c r="B20" s="44" t="s">
        <v>104</v>
      </c>
      <c r="C20" s="10">
        <f>SUM(C19:C19)</f>
        <v>0</v>
      </c>
      <c r="D20" s="11" t="s">
        <v>3</v>
      </c>
      <c r="E20" s="10">
        <f>SUM(E19:E19)</f>
        <v>0</v>
      </c>
      <c r="F20" s="11" t="s">
        <v>3</v>
      </c>
      <c r="G20" s="1"/>
    </row>
    <row r="21" spans="1:7" x14ac:dyDescent="0.25">
      <c r="A21" s="1"/>
      <c r="B21" s="23" t="s">
        <v>72</v>
      </c>
      <c r="C21" s="24">
        <f>-C20*'Fane 10. Nøgletal'!C18</f>
        <v>0</v>
      </c>
      <c r="D21" s="25" t="s">
        <v>3</v>
      </c>
      <c r="E21" s="24">
        <f>-E20*'Fane 10. Nøgletal'!C18</f>
        <v>0</v>
      </c>
      <c r="F21" s="25" t="s">
        <v>3</v>
      </c>
      <c r="G21" s="1"/>
    </row>
    <row r="22" spans="1:7" x14ac:dyDescent="0.25">
      <c r="A22" s="1"/>
      <c r="B22" s="44" t="s">
        <v>105</v>
      </c>
      <c r="C22" s="10">
        <f>SUM(C20:C21)*(1+'Fane 10. Nøgletal'!C13)^3</f>
        <v>0</v>
      </c>
      <c r="D22" s="11" t="s">
        <v>3</v>
      </c>
      <c r="E22" s="10">
        <f>SUM(E20:E21)*(1+'Fane 10. Nøgletal'!C13)^3</f>
        <v>0</v>
      </c>
      <c r="F22" s="11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2" t="s">
        <v>67</v>
      </c>
      <c r="C24" s="83"/>
      <c r="D24" s="83"/>
      <c r="E24" s="83"/>
      <c r="F24" s="84"/>
      <c r="G24" s="1"/>
    </row>
    <row r="25" spans="1:7" x14ac:dyDescent="0.25">
      <c r="A25" s="1"/>
      <c r="B25" s="36" t="s">
        <v>16</v>
      </c>
      <c r="C25" s="36" t="s">
        <v>11</v>
      </c>
      <c r="D25" s="37"/>
      <c r="E25" s="36" t="s">
        <v>31</v>
      </c>
      <c r="F25" s="43"/>
      <c r="G25" s="1"/>
    </row>
    <row r="26" spans="1:7" x14ac:dyDescent="0.25">
      <c r="A26" s="1"/>
      <c r="B26" s="20" t="s">
        <v>158</v>
      </c>
      <c r="C26" s="19">
        <v>0</v>
      </c>
      <c r="D26" s="12" t="s">
        <v>3</v>
      </c>
      <c r="E26" s="8">
        <v>0</v>
      </c>
      <c r="F26" s="12" t="s">
        <v>3</v>
      </c>
      <c r="G26" s="1"/>
    </row>
    <row r="27" spans="1:7" x14ac:dyDescent="0.25">
      <c r="A27" s="1"/>
      <c r="B27" s="44" t="s">
        <v>104</v>
      </c>
      <c r="C27" s="10">
        <f>SUM(C26:C26)</f>
        <v>0</v>
      </c>
      <c r="D27" s="11" t="s">
        <v>3</v>
      </c>
      <c r="E27" s="10">
        <f>SUM(E26:E26)</f>
        <v>0</v>
      </c>
      <c r="F27" s="11" t="s">
        <v>3</v>
      </c>
      <c r="G27" s="1"/>
    </row>
    <row r="28" spans="1:7" x14ac:dyDescent="0.25">
      <c r="A28" s="1"/>
      <c r="B28" s="23" t="s">
        <v>72</v>
      </c>
      <c r="C28" s="24">
        <f>-C27*'Fane 10. Nøgletal'!C18</f>
        <v>0</v>
      </c>
      <c r="D28" s="25" t="s">
        <v>3</v>
      </c>
      <c r="E28" s="24">
        <f>-E27*'Fane 10. Nøgletal'!C18</f>
        <v>0</v>
      </c>
      <c r="F28" s="25" t="s">
        <v>3</v>
      </c>
      <c r="G28" s="1"/>
    </row>
    <row r="29" spans="1:7" x14ac:dyDescent="0.25">
      <c r="A29" s="1"/>
      <c r="B29" s="44" t="s">
        <v>112</v>
      </c>
      <c r="C29" s="10">
        <f>SUM(C27:C28)*(1+'Fane 10. Nøgletal'!C13)^4</f>
        <v>0</v>
      </c>
      <c r="D29" s="11" t="s">
        <v>3</v>
      </c>
      <c r="E29" s="10">
        <f>SUM(E27:E28)*(1+'Fane 10. Nøgletal'!C13)^4</f>
        <v>0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2" t="s">
        <v>114</v>
      </c>
      <c r="C31" s="83"/>
      <c r="D31" s="83"/>
      <c r="E31" s="83"/>
      <c r="F31" s="84"/>
      <c r="G31" s="1"/>
    </row>
    <row r="32" spans="1:7" x14ac:dyDescent="0.25">
      <c r="A32" s="1"/>
      <c r="B32" s="36" t="s">
        <v>16</v>
      </c>
      <c r="C32" s="36" t="s">
        <v>11</v>
      </c>
      <c r="D32" s="37"/>
      <c r="E32" s="36" t="s">
        <v>31</v>
      </c>
      <c r="F32" s="43"/>
      <c r="G32" s="1"/>
    </row>
    <row r="33" spans="1:7" x14ac:dyDescent="0.25">
      <c r="A33" s="1"/>
      <c r="B33" s="20" t="s">
        <v>158</v>
      </c>
      <c r="C33" s="19">
        <v>0</v>
      </c>
      <c r="D33" s="12" t="s">
        <v>3</v>
      </c>
      <c r="E33" s="8">
        <v>0</v>
      </c>
      <c r="F33" s="12" t="s">
        <v>3</v>
      </c>
      <c r="G33" s="1"/>
    </row>
    <row r="34" spans="1:7" x14ac:dyDescent="0.25">
      <c r="A34" s="1"/>
      <c r="B34" s="44" t="s">
        <v>104</v>
      </c>
      <c r="C34" s="10">
        <f>SUM(C33:C33)</f>
        <v>0</v>
      </c>
      <c r="D34" s="11" t="s">
        <v>3</v>
      </c>
      <c r="E34" s="10">
        <f>SUM(E33:E33)</f>
        <v>0</v>
      </c>
      <c r="F34" s="11" t="s">
        <v>3</v>
      </c>
      <c r="G34" s="1"/>
    </row>
    <row r="35" spans="1:7" x14ac:dyDescent="0.25">
      <c r="A35" s="1"/>
      <c r="B35" s="23" t="s">
        <v>72</v>
      </c>
      <c r="C35" s="24">
        <f>-C34*'Fane 10. Nøgletal'!C18</f>
        <v>0</v>
      </c>
      <c r="D35" s="25" t="s">
        <v>3</v>
      </c>
      <c r="E35" s="24">
        <f>-E34*'Fane 10. Nøgletal'!C18</f>
        <v>0</v>
      </c>
      <c r="F35" s="25" t="s">
        <v>3</v>
      </c>
      <c r="G35" s="1"/>
    </row>
    <row r="36" spans="1:7" x14ac:dyDescent="0.25">
      <c r="A36" s="1"/>
      <c r="B36" s="44" t="s">
        <v>113</v>
      </c>
      <c r="C36" s="10">
        <f>SUM(C34:C35)*(1+'Fane 10. Nøgletal'!C13)^5</f>
        <v>0</v>
      </c>
      <c r="D36" s="11" t="s">
        <v>3</v>
      </c>
      <c r="E36" s="10">
        <f>SUM(E34:E35)*(1+'Fane 10. Nøgletal'!C13)^5</f>
        <v>0</v>
      </c>
      <c r="F36" s="11" t="s">
        <v>3</v>
      </c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/UjsEXxLi8b4UR81DKB+dmRQGcEf2IG7/oR6Q2O4+Bl5vZMDyOISKfE5EL2CXvdfDUqvO/E074inuplj0sKNjg==" saltValue="jLD2ajFGqZ/ZSACwKHqmTQ==" spinCount="100000" sheet="1" objects="1" scenarios="1"/>
  <mergeCells count="5">
    <mergeCell ref="B3:F4"/>
    <mergeCell ref="B8:F8"/>
    <mergeCell ref="B17:F17"/>
    <mergeCell ref="B24:F24"/>
    <mergeCell ref="B31:F3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25">
      <c r="A9" s="1"/>
      <c r="B9" s="42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25">
      <c r="A10" s="1"/>
      <c r="B10" s="20" t="s">
        <v>151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58</v>
      </c>
      <c r="C14" s="83"/>
      <c r="D14" s="83"/>
      <c r="E14" s="83"/>
      <c r="F14" s="84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152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2" t="s">
        <v>60</v>
      </c>
      <c r="C20" s="83"/>
      <c r="D20" s="83"/>
      <c r="E20" s="83"/>
      <c r="F20" s="84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152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2" t="s">
        <v>109</v>
      </c>
      <c r="C26" s="83"/>
      <c r="D26" s="83"/>
      <c r="E26" s="83"/>
      <c r="F26" s="84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152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0" t="s">
        <v>144</v>
      </c>
      <c r="C3" s="80"/>
      <c r="D3" s="1"/>
    </row>
    <row r="4" spans="1:4" ht="25.5" customHeight="1" x14ac:dyDescent="0.25">
      <c r="A4" s="1"/>
      <c r="B4" s="80"/>
      <c r="C4" s="8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4"/>
      <c r="C19" s="95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3874497.8903354988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321594.4786426638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tillæg'!C13+'Fane 7.1. Varige tillæg'!E13</f>
        <v>955.51679999999999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51203.984206493587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-72220.281789739165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4176031.5881949174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omk.'!C14</f>
        <v>1187105.80805208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Engangstillæg'!C15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Engangstillæg'!E15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338150.16333333333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-280085.44483402092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5421202.1147463098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/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4176031.5881949174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50947.585375977993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-71858.645950705235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4155120.5276201903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omk.'!C14*(1+'Fane 10. Nøgletal'!C13)</f>
        <v>1201588.4989103153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Engangstillæg'!C22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Engangstillæg'!E22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338150.16333333333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-280085.44483402092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5414773.7450298183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4155120.5276201903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50692.470436966323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-71498.820966971674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4134314.1770901852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Nøgletal'!C13)^2</f>
        <v>1216247.8785970213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Engangstillæg'!C29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Engangstillæg'!E29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5350562.0556872068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4134314.1770901852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50438.632960500261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-71140.797770861653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4113612.0122798239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omk.'!C14*(1+'Fane 10. Nøgletal'!C13)^3</f>
        <v>1231086.1027159048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Engangstillæg'!C36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Engangstillæg'!E36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5344698.1149957292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1" t="s">
        <v>24</v>
      </c>
      <c r="C9" s="81"/>
      <c r="D9" s="81"/>
      <c r="E9" s="7">
        <v>3892074.1077989079</v>
      </c>
      <c r="F9" s="34" t="s">
        <v>3</v>
      </c>
      <c r="G9" s="1"/>
    </row>
    <row r="10" spans="1:7" x14ac:dyDescent="0.25">
      <c r="A10" s="1"/>
      <c r="B10" s="69" t="s">
        <v>149</v>
      </c>
      <c r="C10" s="69"/>
      <c r="D10" s="69"/>
      <c r="E10" s="7">
        <v>0</v>
      </c>
      <c r="F10" s="34" t="s">
        <v>3</v>
      </c>
      <c r="G10" s="1"/>
    </row>
    <row r="11" spans="1:7" x14ac:dyDescent="0.25">
      <c r="A11" s="1"/>
      <c r="B11" s="69" t="s">
        <v>150</v>
      </c>
      <c r="C11" s="69"/>
      <c r="D11" s="69"/>
      <c r="E11" s="7">
        <v>0</v>
      </c>
      <c r="F11" s="34" t="s">
        <v>3</v>
      </c>
      <c r="G11" s="1"/>
    </row>
    <row r="12" spans="1:7" x14ac:dyDescent="0.25">
      <c r="A12" s="1"/>
      <c r="B12" s="69" t="s">
        <v>80</v>
      </c>
      <c r="C12" s="69"/>
      <c r="D12" s="69"/>
      <c r="E12" s="7">
        <v>0</v>
      </c>
      <c r="F12" s="34" t="s">
        <v>3</v>
      </c>
      <c r="G12" s="1"/>
    </row>
    <row r="13" spans="1:7" x14ac:dyDescent="0.25">
      <c r="A13" s="1"/>
      <c r="B13" s="69" t="s">
        <v>81</v>
      </c>
      <c r="C13" s="69"/>
      <c r="D13" s="69"/>
      <c r="E13" s="8">
        <v>0</v>
      </c>
      <c r="F13" s="34" t="s">
        <v>3</v>
      </c>
      <c r="G13" s="1"/>
    </row>
    <row r="14" spans="1:7" x14ac:dyDescent="0.2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49429.341169046129</v>
      </c>
      <c r="F14" s="34" t="s">
        <v>3</v>
      </c>
      <c r="G14" s="1"/>
    </row>
    <row r="15" spans="1:7" x14ac:dyDescent="0.25">
      <c r="A15" s="1"/>
      <c r="B15" s="69" t="s">
        <v>72</v>
      </c>
      <c r="C15" s="69"/>
      <c r="D15" s="69"/>
      <c r="E15" s="8">
        <f>-SUM(E9:E9,E12:E14)*'Fane 10. Nøgletal'!C18</f>
        <v>-67005.558632455228</v>
      </c>
      <c r="F15" s="34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3874497.8903354988</v>
      </c>
      <c r="F16" s="40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9"/>
      <c r="F17" s="39"/>
      <c r="G17" s="1"/>
    </row>
    <row r="18" spans="1:7" x14ac:dyDescent="0.25">
      <c r="A18" s="1"/>
      <c r="B18" s="73" t="s">
        <v>12</v>
      </c>
      <c r="C18" s="73"/>
      <c r="D18" s="73"/>
      <c r="E18" s="9">
        <v>1288296.40372191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2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2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6" t="s">
        <v>146</v>
      </c>
      <c r="C24" s="67"/>
      <c r="D24" s="68"/>
      <c r="E24" s="9">
        <v>0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6" t="s">
        <v>148</v>
      </c>
      <c r="C26" s="67"/>
      <c r="D26" s="68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5162794.2940574083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69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2" t="s">
        <v>99</v>
      </c>
      <c r="C8" s="83"/>
      <c r="D8" s="84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153</v>
      </c>
      <c r="C10" s="8">
        <v>1151339</v>
      </c>
      <c r="D10" s="12" t="s">
        <v>3</v>
      </c>
      <c r="E10" s="1"/>
      <c r="F10" s="1"/>
    </row>
    <row r="11" spans="1:6" x14ac:dyDescent="0.25">
      <c r="A11" s="1"/>
      <c r="B11" s="26" t="s">
        <v>154</v>
      </c>
      <c r="C11" s="8">
        <v>2838</v>
      </c>
      <c r="D11" s="12" t="s">
        <v>3</v>
      </c>
      <c r="E11" s="1"/>
      <c r="F11" s="1"/>
    </row>
    <row r="12" spans="1:6" x14ac:dyDescent="0.25">
      <c r="A12" s="1"/>
      <c r="B12" s="26" t="s">
        <v>155</v>
      </c>
      <c r="C12" s="8">
        <v>4485</v>
      </c>
      <c r="D12" s="12" t="s">
        <v>3</v>
      </c>
      <c r="E12" s="1"/>
      <c r="F12" s="1"/>
    </row>
    <row r="13" spans="1:6" x14ac:dyDescent="0.25">
      <c r="A13" s="1"/>
      <c r="B13" s="44" t="s">
        <v>101</v>
      </c>
      <c r="C13" s="10">
        <f>SUM(C10:C12)</f>
        <v>1158662</v>
      </c>
      <c r="D13" s="11" t="s">
        <v>3</v>
      </c>
      <c r="E13" s="1"/>
      <c r="F13" s="1"/>
    </row>
    <row r="14" spans="1:6" x14ac:dyDescent="0.25">
      <c r="A14" s="1"/>
      <c r="B14" s="44" t="s">
        <v>102</v>
      </c>
      <c r="C14" s="10">
        <f>C13*(1+'Fane 10. Nøgletal'!C13)^2</f>
        <v>1187105.80805208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86" t="s">
        <v>34</v>
      </c>
      <c r="C7" s="86"/>
      <c r="D7" s="86"/>
      <c r="E7" s="8">
        <v>387226.32666666666</v>
      </c>
      <c r="F7" s="12" t="s">
        <v>3</v>
      </c>
      <c r="G7" s="1"/>
    </row>
    <row r="8" spans="1:7" ht="15" customHeight="1" x14ac:dyDescent="0.25">
      <c r="A8" s="1"/>
      <c r="B8" s="86" t="s">
        <v>35</v>
      </c>
      <c r="C8" s="86"/>
      <c r="D8" s="86"/>
      <c r="E8" s="8">
        <v>289074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676300.32666666666</v>
      </c>
      <c r="F9" s="15" t="s">
        <v>3</v>
      </c>
      <c r="G9" s="1"/>
    </row>
    <row r="10" spans="1:7" ht="15" customHeight="1" x14ac:dyDescent="0.25">
      <c r="A10" s="1"/>
      <c r="B10" s="82"/>
      <c r="C10" s="83"/>
      <c r="D10" s="83"/>
      <c r="E10" s="83"/>
      <c r="F10" s="84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62</v>
      </c>
      <c r="C14" s="85"/>
      <c r="D14" s="85"/>
      <c r="E14" s="85"/>
      <c r="F14" s="85"/>
      <c r="G14" s="1"/>
    </row>
    <row r="15" spans="1:7" x14ac:dyDescent="0.25">
      <c r="A15" s="1"/>
      <c r="B15" s="86" t="s">
        <v>63</v>
      </c>
      <c r="C15" s="86"/>
      <c r="D15" s="86"/>
      <c r="E15" s="8">
        <v>5080077.2075471291</v>
      </c>
      <c r="F15" s="12" t="s">
        <v>3</v>
      </c>
      <c r="G15" s="1"/>
    </row>
    <row r="16" spans="1:7" x14ac:dyDescent="0.25">
      <c r="A16" s="1"/>
      <c r="B16" s="86" t="s">
        <v>64</v>
      </c>
      <c r="C16" s="86"/>
      <c r="D16" s="86"/>
      <c r="E16" s="8">
        <v>5178532</v>
      </c>
      <c r="F16" s="12" t="s">
        <v>3</v>
      </c>
      <c r="G16" s="1"/>
    </row>
    <row r="17" spans="1:7" x14ac:dyDescent="0.2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25">
      <c r="A18" s="1"/>
      <c r="B18" s="87" t="s">
        <v>136</v>
      </c>
      <c r="C18" s="87"/>
      <c r="D18" s="87"/>
      <c r="E18" s="9">
        <f>E15-(E16-E17)</f>
        <v>-98454.792452870868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25">
      <c r="A23" s="1"/>
      <c r="B23" s="86" t="s">
        <v>45</v>
      </c>
      <c r="C23" s="86"/>
      <c r="D23" s="86"/>
      <c r="E23" s="8">
        <v>4994250.6576178214</v>
      </c>
      <c r="F23" s="12" t="s">
        <v>3</v>
      </c>
      <c r="G23" s="1"/>
    </row>
    <row r="24" spans="1:7" ht="15" customHeight="1" x14ac:dyDescent="0.25">
      <c r="A24" s="1"/>
      <c r="B24" s="86" t="s">
        <v>46</v>
      </c>
      <c r="C24" s="86"/>
      <c r="D24" s="86"/>
      <c r="E24" s="8">
        <v>5324707</v>
      </c>
      <c r="F24" s="12" t="s">
        <v>3</v>
      </c>
      <c r="G24" s="1"/>
    </row>
    <row r="25" spans="1:7" ht="15" customHeight="1" x14ac:dyDescent="0.2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25">
      <c r="A26" s="1"/>
      <c r="B26" s="87" t="s">
        <v>137</v>
      </c>
      <c r="C26" s="87"/>
      <c r="D26" s="87"/>
      <c r="E26" s="9">
        <f>E23-(E24-E25)</f>
        <v>-330456.34238217864</v>
      </c>
      <c r="F26" s="15" t="s">
        <v>3</v>
      </c>
      <c r="G26" s="1"/>
    </row>
    <row r="27" spans="1:7" x14ac:dyDescent="0.25">
      <c r="A27" s="1"/>
      <c r="B27" s="82"/>
      <c r="C27" s="83"/>
      <c r="D27" s="83"/>
      <c r="E27" s="83"/>
      <c r="F27" s="84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127</v>
      </c>
      <c r="C30" s="85"/>
      <c r="D30" s="85"/>
      <c r="E30" s="85"/>
      <c r="F30" s="85"/>
      <c r="G30" s="1"/>
    </row>
    <row r="31" spans="1:7" x14ac:dyDescent="0.25">
      <c r="A31" s="1"/>
      <c r="B31" s="86" t="s">
        <v>128</v>
      </c>
      <c r="C31" s="86"/>
      <c r="D31" s="86"/>
      <c r="E31" s="8">
        <v>5038094.2451670077</v>
      </c>
      <c r="F31" s="12" t="s">
        <v>3</v>
      </c>
      <c r="G31" s="1"/>
    </row>
    <row r="32" spans="1:7" x14ac:dyDescent="0.25">
      <c r="A32" s="1"/>
      <c r="B32" s="86" t="s">
        <v>129</v>
      </c>
      <c r="C32" s="86"/>
      <c r="D32" s="86"/>
      <c r="E32" s="8">
        <v>5169354</v>
      </c>
      <c r="F32" s="12" t="s">
        <v>3</v>
      </c>
      <c r="G32" s="1"/>
    </row>
    <row r="33" spans="1:7" x14ac:dyDescent="0.2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25">
      <c r="A34" s="1"/>
      <c r="B34" s="87" t="s">
        <v>138</v>
      </c>
      <c r="C34" s="87"/>
      <c r="D34" s="87"/>
      <c r="E34" s="9">
        <f>E31-(E32-E33)</f>
        <v>-131259.75483299233</v>
      </c>
      <c r="F34" s="15" t="s">
        <v>3</v>
      </c>
      <c r="G34" s="1"/>
    </row>
    <row r="35" spans="1:7" x14ac:dyDescent="0.25">
      <c r="A35" s="1"/>
      <c r="B35" s="82"/>
      <c r="C35" s="83"/>
      <c r="D35" s="83"/>
      <c r="E35" s="83"/>
      <c r="F35" s="84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130</v>
      </c>
      <c r="C38" s="85"/>
      <c r="D38" s="85"/>
      <c r="E38" s="85"/>
      <c r="F38" s="85"/>
      <c r="G38" s="1"/>
    </row>
    <row r="39" spans="1:7" x14ac:dyDescent="0.25">
      <c r="A39" s="1"/>
      <c r="B39" s="91" t="s">
        <v>36</v>
      </c>
      <c r="C39" s="91"/>
      <c r="D39" s="91"/>
      <c r="E39" s="8">
        <f>E9</f>
        <v>676300.32666666666</v>
      </c>
      <c r="F39" s="12" t="s">
        <v>3</v>
      </c>
      <c r="G39" s="1"/>
    </row>
    <row r="40" spans="1:7" x14ac:dyDescent="0.25">
      <c r="A40" s="1"/>
      <c r="B40" s="91" t="s">
        <v>135</v>
      </c>
      <c r="C40" s="91"/>
      <c r="D40" s="91"/>
      <c r="E40" s="8">
        <f>IF(E18+E26+E34&lt;0,E18+E26+E34,0)</f>
        <v>-560170.88966804184</v>
      </c>
      <c r="F40" s="12" t="s">
        <v>3</v>
      </c>
      <c r="G40" s="1"/>
    </row>
    <row r="41" spans="1:7" x14ac:dyDescent="0.2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25">
      <c r="A42" s="1"/>
      <c r="B42" s="87" t="s">
        <v>133</v>
      </c>
      <c r="C42" s="87"/>
      <c r="D42" s="87"/>
      <c r="E42" s="9">
        <f>SUM(E39)/E41</f>
        <v>338150.16333333333</v>
      </c>
      <c r="F42" s="15" t="s">
        <v>3</v>
      </c>
      <c r="G42" s="1"/>
    </row>
    <row r="43" spans="1:7" x14ac:dyDescent="0.25">
      <c r="A43" s="1"/>
      <c r="B43" s="87" t="s">
        <v>134</v>
      </c>
      <c r="C43" s="87"/>
      <c r="D43" s="87"/>
      <c r="E43" s="9">
        <f>E40/E41</f>
        <v>-280085.44483402092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2020-10-14T06:37:08Z</dcterms:modified>
</cp:coreProperties>
</file>