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kive Vand AS (S08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9" i="11" l="1"/>
  <c r="E11" i="11"/>
  <c r="E12" i="11"/>
  <c r="E13" i="11"/>
  <c r="E14" i="11"/>
  <c r="E15" i="11"/>
  <c r="E16" i="11"/>
  <c r="E16" i="40" l="1"/>
  <c r="E12" i="40"/>
  <c r="C15" i="19" l="1"/>
  <c r="E28" i="32" l="1"/>
  <c r="E32" i="32" l="1"/>
  <c r="C30" i="2" s="1"/>
  <c r="E38" i="32"/>
  <c r="E20" i="32"/>
  <c r="E12" i="32"/>
  <c r="E16" i="27" l="1"/>
  <c r="E17" i="27" s="1"/>
  <c r="E17" i="11" l="1"/>
  <c r="E18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9" i="11" l="1"/>
  <c r="C10" i="37" s="1"/>
  <c r="C12" i="37" s="1"/>
  <c r="G19" i="1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<sst xmlns="http://schemas.openxmlformats.org/spreadsheetml/2006/main" count="714" uniqueCount="287">
  <si>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</si>
  <si>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</si>
  <si>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</si>
  <si>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</si>
  <si>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</si>
  <si>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</si>
  <si>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</si>
  <si>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</si>
  <si>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</si>
  <si>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</si>
  <si>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</si>
  <si>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</si>
  <si>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</si>
  <si>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</si>
  <si>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</si>
  <si>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</si>
  <si>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</si>
  <si>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</si>
  <si>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</si>
  <si>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</si>
  <si>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</si>
  <si>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</si>
  <si>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</si>
  <si>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</si>
  <si>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</si>
  <si>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</si>
  <si>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</si>
  <si>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</si>
  <si>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</si>
  <si>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</si>
  <si>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</si>
  <si>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</si>
  <si>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</si>
  <si>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</si>
  <si>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</si>
  <si>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</si>
  <si>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</si>
  <si>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</si>
  <si>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</si>
  <si>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</si>
  <si>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</si>
  <si>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</si>
  <si>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</si>
  <si>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</si>
  <si>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</si>
  <si>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</si>
  <si>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</si>
  <si>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</si>
  <si>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</si>
  <si>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</si>
  <si>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</si>
  <si>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</si>
  <si>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</si>
  <si>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</si>
  <si>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</si>
  <si>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</si>
  <si>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</si>
  <si>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</si>
  <si>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</si>
  <si>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</si>
  <si>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</si>
  <si>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</si>
  <si>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</si>
  <si>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</si>
  <si>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</si>
  <si>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</si>
  <si>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</si>
  <si>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</si>
  <si>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</si>
  <si>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</si>
  <si>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</si>
  <si>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</si>
  <si>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</si>
  <si>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</si>
  <si>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</si>
  <si>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</si>
  <si>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</si>
  <si>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</si>
  <si>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</si>
  <si>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</si>
  <si>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</si>
  <si>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</si>
  <si>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</si>
  <si>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</si>
  <si>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</si>
  <si>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</si>
  <si>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</si>
  <si>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</si>
  <si>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</si>
  <si>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</si>
  <si>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</si>
  <si>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</si>
  <si>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</si>
  <si>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</si>
  <si>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</si>
  <si>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</si>
  <si>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</si>
  <si>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</si>
  <si>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</si>
  <si>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</si>
  <si>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</si>
  <si>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</si>
  <si>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</si>
  <si>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</si>
  <si>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</si>
  <si>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</si>
  <si>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</si>
  <si>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</si>
  <si>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</si>
  <si>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</si>
  <si>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</si>
  <si>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</si>
  <si>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</si>
  <si>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</si>
  <si>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</si>
  <si>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</si>
  <si>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</si>
  <si>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</si>
  <si>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</si>
  <si>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</si>
  <si>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</si>
  <si>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</si>
  <si>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</si>
  <si>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</si>
  <si>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</si>
  <si>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</si>
  <si>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</si>
  <si>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</si>
  <si>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</si>
  <si>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</si>
  <si>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</si>
  <si>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</si>
  <si>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</si>
  <si>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</si>
  <si>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</si>
  <si>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</si>
  <si>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</si>
  <si>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</si>
  <si>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</si>
  <si>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</si>
  <si>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</si>
  <si>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</si>
  <si>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</si>
  <si>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</si>
  <si>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</si>
  <si>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</si>
  <si>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</si>
  <si>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</si>
  <si>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</si>
  <si>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</si>
  <si>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</si>
  <si>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</si>
  <si>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</si>
  <si>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</si>
  <si>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</si>
  <si>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</si>
  <si>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</si>
  <si>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</si>
  <si>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</si>
  <si>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</si>
  <si>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</si>
  <si>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</si>
  <si>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</si>
  <si>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</si>
  <si>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</si>
  <si>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</si>
  <si>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</si>
  <si>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</si>
  <si>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</si>
  <si>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</si>
  <si>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</si>
  <si>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</si>
  <si>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</si>
  <si>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</si>
  <si>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</si>
  <si>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</si>
  <si>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</si>
  <si>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</si>
  <si>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</si>
  <si>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</si>
  <si>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</si>
  <si>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</si>
  <si>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</si>
  <si>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</si>
  <si>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</si>
  <si>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</si>
  <si>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</si>
  <si>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</si>
  <si>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</si>
  <si>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</si>
  <si>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</si>
  <si>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</si>
  <si>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</si>
  <si>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</si>
  <si>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</si>
  <si>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</si>
  <si>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</si>
  <si>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</si>
  <si>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</si>
  <si>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</si>
  <si>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</si>
  <si>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</si>
  <si>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</si>
  <si>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</si>
  <si>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</si>
  <si>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</si>
  <si>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</si>
  <si>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</si>
  <si>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</si>
  <si>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</si>
  <si>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</si>
  <si>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</si>
  <si>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</si>
  <si>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</si>
  <si>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</si>
  <si>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</si>
  <si>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</si>
  <si>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</si>
  <si>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</si>
  <si>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</si>
  <si>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</si>
  <si>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</si>
  <si>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</si>
  <si>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</si>
  <si>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</si>
  <si>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</si>
  <si>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</si>
  <si>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</si>
  <si>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</si>
  <si>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</si>
  <si>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</si>
  <si>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</si>
  <si>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</si>
  <si>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</si>
  <si>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</si>
  <si>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</si>
  <si>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</si>
  <si>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</si>
  <si>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</si>
  <si>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</si>
  <si>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</si>
  <si>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</si>
  <si>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</si>
  <si>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</si>
  <si>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</si>
  <si>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</si>
  <si>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</si>
  <si>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</si>
  <si>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</si>
  <si>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</si>
  <si>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</si>
  <si>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</si>
  <si>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</si>
  <si>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</si>
  <si>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</si>
  <si>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</si>
  <si>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</si>
  <si>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</si>
  <si>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</si>
  <si>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</si>
  <si>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</si>
  <si>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</si>
  <si>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</si>
  <si>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</si>
  <si>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</si>
  <si>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</si>
  <si>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</si>
  <si>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</si>
  <si>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Tjenestemandspensioner</t>
  </si>
  <si>
    <t>Erstatninger</t>
  </si>
  <si>
    <t>Ingen tilknyttet virksomhed</t>
  </si>
  <si>
    <t>Ingen bortfald eller nedsættelse</t>
  </si>
  <si>
    <t>Udvidelse af forsyningsområde</t>
  </si>
  <si>
    <t xml:space="preserve">Ingen tillæg </t>
  </si>
  <si>
    <t>Ingen tillæg</t>
  </si>
  <si>
    <t>Ø 200 mm &lt; Ledningsnet ≤ Ø 500 mm</t>
  </si>
  <si>
    <t>75</t>
  </si>
  <si>
    <t>Stik</t>
  </si>
  <si>
    <t>Brønde</t>
  </si>
  <si>
    <t>Pumpestationer m. overbygning (&lt; 20 m2), Konstruktioner</t>
  </si>
  <si>
    <t>50</t>
  </si>
  <si>
    <t>Pumpestationer m. overbygning (&lt; 20 m2), Mek/EL</t>
  </si>
  <si>
    <t>20</t>
  </si>
  <si>
    <t>Pumpestationer m. overbygning (&lt; 20 m2), SRO</t>
  </si>
  <si>
    <t>10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</si>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</sst>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1465141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54960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139385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836988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163377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2659851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2725147.2566228402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6" t="s">
        <v>178</v>
      </c>
      <c r="C19" s="87"/>
      <c r="D19" s="88"/>
      <c r="E19" s="1"/>
      <c r="F19" s="1"/>
    </row>
    <row r="20" spans="1:6" x14ac:dyDescent="0.2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6"/>
      <c r="C24" s="87"/>
      <c r="D24" s="88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6" t="s">
        <v>146</v>
      </c>
      <c r="C27" s="87"/>
      <c r="D27" s="88"/>
      <c r="E27" s="1"/>
      <c r="F27" s="1"/>
    </row>
    <row r="28" spans="1:6" x14ac:dyDescent="0.2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6"/>
      <c r="C32" s="87"/>
      <c r="D32" s="88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78016288.705231488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69089974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8926314.7052314878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93729671.356216341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75359000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18370671.356216341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76573049.702568412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87442000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514312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-10354638.297431588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285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286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4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25" x14ac:dyDescent="0.25">
      <c r="A10" s="1"/>
      <c r="B10" s="56" t="s">
        <v>275</v>
      </c>
      <c r="C10" s="112" t="s">
        <v>276</v>
      </c>
      <c r="D10" s="9">
        <v>11610597</v>
      </c>
      <c r="E10" s="9">
        <f>IFERROR(D10/C10,0)</f>
        <v>154807.96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6" t="s">
        <v>277</v>
      </c>
      <c r="C11" s="112" t="s">
        <v>276</v>
      </c>
      <c r="D11" s="9">
        <v>5135456</v>
      </c>
      <c r="E11" s="9">
        <f t="shared" ref="E11:E16" si="0">IFERROR(D11/C11,0)</f>
        <v>68472.746666666673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6" t="s">
        <v>278</v>
      </c>
      <c r="C12" s="112" t="s">
        <v>276</v>
      </c>
      <c r="D12" s="9">
        <v>5582018</v>
      </c>
      <c r="E12" s="9">
        <f t="shared" si="0"/>
        <v>74426.906666666662</v>
      </c>
      <c r="F12" s="9">
        <v>0</v>
      </c>
      <c r="G12" s="9">
        <v>0</v>
      </c>
      <c r="H12" s="14" t="s">
        <v>3</v>
      </c>
      <c r="I12" s="1"/>
    </row>
    <row r="13" spans="1:9" ht="39" x14ac:dyDescent="0.25">
      <c r="A13" s="1"/>
      <c r="B13" s="56" t="s">
        <v>279</v>
      </c>
      <c r="C13" s="112" t="s">
        <v>280</v>
      </c>
      <c r="D13" s="9">
        <v>849010</v>
      </c>
      <c r="E13" s="9">
        <f t="shared" si="0"/>
        <v>16980.2</v>
      </c>
      <c r="F13" s="9">
        <v>0</v>
      </c>
      <c r="G13" s="9">
        <v>0</v>
      </c>
      <c r="H13" s="14" t="s">
        <v>3</v>
      </c>
      <c r="I13" s="1"/>
    </row>
    <row r="14" spans="1:9" ht="39" x14ac:dyDescent="0.25">
      <c r="A14" s="1"/>
      <c r="B14" s="56" t="s">
        <v>281</v>
      </c>
      <c r="C14" s="112" t="s">
        <v>282</v>
      </c>
      <c r="D14" s="9">
        <v>278960</v>
      </c>
      <c r="E14" s="9">
        <f t="shared" si="0"/>
        <v>13948</v>
      </c>
      <c r="F14" s="9">
        <v>0</v>
      </c>
      <c r="G14" s="9">
        <v>0</v>
      </c>
      <c r="H14" s="14" t="s">
        <v>3</v>
      </c>
      <c r="I14" s="1"/>
    </row>
    <row r="15" spans="1:9" ht="39" x14ac:dyDescent="0.25">
      <c r="A15" s="1"/>
      <c r="B15" s="56" t="s">
        <v>283</v>
      </c>
      <c r="C15" s="112" t="s">
        <v>284</v>
      </c>
      <c r="D15" s="9">
        <v>84901</v>
      </c>
      <c r="E15" s="9">
        <f t="shared" si="0"/>
        <v>8490.1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56" t="s">
        <v>275</v>
      </c>
      <c r="C16" s="112" t="s">
        <v>276</v>
      </c>
      <c r="D16" s="9">
        <v>8990829</v>
      </c>
      <c r="E16" s="9">
        <f t="shared" si="0"/>
        <v>119877.72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6" t="s">
        <v>278</v>
      </c>
      <c r="C17" s="112" t="s">
        <v>276</v>
      </c>
      <c r="D17" s="9">
        <v>4322514</v>
      </c>
      <c r="E17" s="9">
        <f t="shared" ref="E17:E18" si="1">IFERROR(D17/C17,0)</f>
        <v>57633.52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6" t="s">
        <v>277</v>
      </c>
      <c r="C18" s="112" t="s">
        <v>276</v>
      </c>
      <c r="D18" s="9">
        <v>3976713</v>
      </c>
      <c r="E18" s="9">
        <f t="shared" si="1"/>
        <v>53022.84</v>
      </c>
      <c r="F18" s="9">
        <v>0</v>
      </c>
      <c r="G18" s="9">
        <v>0</v>
      </c>
      <c r="H18" s="14" t="s">
        <v>3</v>
      </c>
      <c r="I18" s="1"/>
    </row>
    <row r="19" spans="1:9" x14ac:dyDescent="0.25">
      <c r="A19" s="1"/>
      <c r="B19" s="86" t="s">
        <v>238</v>
      </c>
      <c r="C19" s="87"/>
      <c r="D19" s="88"/>
      <c r="E19" s="12">
        <f>SUM(E10:E18)</f>
        <v>567659.99333333329</v>
      </c>
      <c r="F19" s="12">
        <f t="shared" ref="F19:G19" si="2">SUM(F10:F18)</f>
        <v>0</v>
      </c>
      <c r="G19" s="12">
        <f t="shared" si="2"/>
        <v>0</v>
      </c>
      <c r="H19" s="13" t="s">
        <v>3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9:D19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Anlægsprojekter'!F19</f>
        <v>0</v>
      </c>
      <c r="D10" s="14" t="s">
        <v>3</v>
      </c>
      <c r="E10" s="9">
        <f>SUM('Fane 9. Anlægsprojekter'!E19,'Fane 9. Anlægsprojekter'!G19)</f>
        <v>567659.99333333329</v>
      </c>
      <c r="F10" s="14" t="s">
        <v>3</v>
      </c>
      <c r="G10" s="1"/>
    </row>
    <row r="11" spans="1:7" x14ac:dyDescent="0.25">
      <c r="A11" s="1"/>
      <c r="B11" s="113" t="s">
        <v>272</v>
      </c>
      <c r="C11" s="22">
        <v>0</v>
      </c>
      <c r="D11" s="14" t="s">
        <v>3</v>
      </c>
      <c r="E11" s="9">
        <v>107102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0</v>
      </c>
      <c r="D12" s="13" t="s">
        <v>3</v>
      </c>
      <c r="E12" s="12">
        <f>SUM(E10:E11)</f>
        <v>674761.99333333329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0</v>
      </c>
      <c r="D13" s="13" t="s">
        <v>3</v>
      </c>
      <c r="E13" s="12">
        <f>E12*(1+'Fane 14. Nøgletal'!C13)</f>
        <v>682994.089652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BnJDi92/6Jv/+khN9Zv7CaLUYTVEOjFqsoZhkbOYJHnRxqzJyBWt6K/0MjCa73uycW4mHuMHjVFPRNw+NFbwA==" saltValue="PUceh9rgFpTpsV8fGpPAl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cyQGyWnDVk8E1TKzgYAyAPYp3kG4MLjXTMUc+X4UHC4Fgg7E01SkAJs+Y6/JODIVIwgpicZ2BLukQHcbwOOMDw==" saltValue="yBIBcQQxGwaO5jy0UtMfJ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77496918.777737528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682994.089652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1535021.8278151837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-158484.18043435877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-495986.19932175736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-1563570.9251510231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77496893.390297577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2725147.2566228402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80222040.646920413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77496893.390297577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945462.09936163051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-155954.11912025444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-491996.48633441306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-1489579.2485163999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76304825.635688141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2758394.0531536387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79063219.688841775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76304825.635688141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930918.87275539536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-153555.21164837058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-488038.86659833899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-1466288.9321762214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75127861.498020604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2792046.460602113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77919907.958622724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75127861.498020604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916559.91027585138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-151186.69857260576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-484113.08195542201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-1443362.7715771801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73965758.856191248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2826109.427421459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76791868.283612713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78076162.921842024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94593.337245000017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1539963.8983040142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-158475.80135741585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-496330.65279479692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-1558994.9255012954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77496918.777737528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1595145.1475975402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-3157618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75934445.925335065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24975927.192255393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499518.54384510784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24904745.799757466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498094.91599514935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24833767.274228156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496675.34548456315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24816532.639739845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496330.65279479692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24799309.966087867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495986.19932175736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24599824.316720653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491996.48633441306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24401943.32991695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488038.86659833899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24205654.097771101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484113.08195542201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53379077.028547674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485749.60095978389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53818960.657570682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781743.76804266428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966432.4683333562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54572871.716532394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133298.80555704996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967099.52899096976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54797730.69166252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96456.825988726516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1558994.9255012954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54385895.886215307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691326.61754575442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1563570.9251510231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54166518.127869084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1489579.2485163999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53319597.533680782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1466288.9321762214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52485918.966442913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1443362.7715771801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0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1.9881366150563055E-3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2020-09-09T09:24:24Z</dcterms:modified>
</cp:coreProperties>
</file>