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 activeTab="2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16" i="11" l="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5" i="22" l="1"/>
  <c r="E24" i="22"/>
  <c r="G18" i="22"/>
  <c r="G24" i="22" l="1"/>
  <c r="G18" i="19"/>
  <c r="G19" i="19" s="1"/>
  <c r="E15" i="22" s="1"/>
  <c r="G15" i="22" l="1"/>
  <c r="E23" i="22"/>
  <c r="E27" i="22" s="1"/>
  <c r="E15" i="13"/>
  <c r="F11" i="11"/>
  <c r="F17" i="11"/>
  <c r="G23" i="22" l="1"/>
  <c r="G30" i="13"/>
  <c r="E35" i="13" l="1"/>
  <c r="G35" i="13" s="1"/>
  <c r="E27" i="13"/>
  <c r="E19" i="13"/>
  <c r="G11" i="12"/>
  <c r="G23" i="12"/>
  <c r="G17" i="12"/>
  <c r="F10" i="11"/>
  <c r="F18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<sst xmlns="http://schemas.openxmlformats.org/spreadsheetml/2006/main" count="309" uniqueCount="149">
  <si>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</si>
  <si>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</si>
  <si>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</si>
  <si>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</si>
  <si>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</si>
  <si>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</si>
  <si>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</si>
  <si>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</si>
  <si>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</si>
  <si>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</si>
  <si>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</si>
  <si>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</si>
  <si>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</si>
  <si>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</si>
  <si>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</si>
  <si>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</si>
  <si>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</si>
  <si>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</si>
  <si>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</si>
  <si>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</si>
  <si>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</si>
  <si>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</si>
  <si>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</si>
  <si>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</si>
  <si>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</si>
  <si>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</si>
  <si>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</si>
  <si>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</si>
  <si>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</si>
  <si>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</si>
  <si>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</si>
  <si>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</si>
  <si>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</si>
  <si>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</si>
  <si>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</si>
  <si>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</si>
  <si>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</si>
  <si>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</si>
  <si>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</si>
  <si>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</si>
  <si>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</si>
  <si>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</si>
  <si>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</si>
  <si>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</si>
  <si>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</si>
  <si>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</si>
  <si>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</si>
  <si>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</si>
  <si>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</si>
  <si>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</si>
  <si>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</si>
  <si>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</si>
  <si>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</si>
  <si>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</si>
  <si>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</si>
  <si>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</si>
  <si>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</si>
  <si>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</si>
  <si>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</si>
  <si>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</si>
  <si>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</si>
  <si>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</si>
  <si>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</si>
  <si>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</si>
  <si>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</si>
  <si>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</si>
  <si>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</si>
  <si>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</si>
  <si>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</si>
  <si>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</si>
  <si>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</si>
  <si>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</si>
  <si>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</si>
  <si>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</si>
  <si>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</si>
  <si>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</si>
  <si>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</si>
  <si>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</si>
  <si>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</si>
  <si>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</si>
  <si>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</si>
  <si>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</si>
  <si>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</si>
  <si>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</si>
  <si>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</si>
  <si>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</si>
  <si>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</si>
  <si>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</si>
  <si>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</si>
  <si>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</si>
  <si>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</si>
  <si>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</si>
  <si>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</si>
  <si>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</si>
  <si>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</si>
  <si>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</si>
  <si>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</si>
  <si>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</si>
  <si>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</si>
  <si>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</si>
  <si>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</si>
  <si>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</si>
  <si>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</si>
  <si>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</si>
  <si>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</si>
  <si>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</si>
  <si>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</si>
  <si>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</si>
  <si>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</si>
  <si>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</si>
  <si>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</si>
  <si>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</si>
  <si>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</si>
  <si>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</si>
  <si>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</si>
  <si>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</si>
  <si>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</si>
  <si>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</si>
  <si>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Ø110 mm &lt; Ledningsnet ≤ Ø 250 mm</t>
  </si>
  <si>
    <t>Ø 50mm &lt; Ledningsnet ≤ Ø110 mm</t>
  </si>
  <si>
    <t>Boring (inkl. etablering, forerør, filter og prøvepumpning)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</si>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</sst>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143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16976319.912070803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5508768.7661634125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6737449.7139139529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5760567.4435492828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146</v>
      </c>
      <c r="C13" s="41"/>
      <c r="D13" s="42"/>
      <c r="E13" s="31" t="s">
        <v>101</v>
      </c>
      <c r="F13" s="8" t="s">
        <v>4</v>
      </c>
      <c r="G13" s="32">
        <v>-440583.10116779502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145</v>
      </c>
      <c r="C14" s="41"/>
      <c r="D14" s="42"/>
      <c r="E14" s="31" t="s">
        <v>101</v>
      </c>
      <c r="F14" s="8" t="s">
        <v>4</v>
      </c>
      <c r="G14" s="32">
        <v>-342721.87030597252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78301.615430500009</v>
      </c>
      <c r="F15" s="8" t="s">
        <v>4</v>
      </c>
      <c r="G15" s="33">
        <f>E15*(1+E30/100)</f>
        <v>79671.893700533765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-405284.90666666662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-1476111.0699307807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129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1370.2782700337502</v>
      </c>
      <c r="F23" s="8" t="s">
        <v>4</v>
      </c>
      <c r="G23" s="32">
        <f>SUM(G10:G15,G18:G22)*$E$30/100</f>
        <v>302805.17480243469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-218305.02806407967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-220997.3782449245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-62112.792768959443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17055991.805771336</v>
      </c>
      <c r="F27" s="29" t="s">
        <v>4</v>
      </c>
      <c r="G27" s="37">
        <f>SUM(G10:G26)</f>
        <v>15223146.844980435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136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137</v>
      </c>
      <c r="C31" s="72"/>
      <c r="D31" s="73"/>
      <c r="E31" s="38">
        <v>1.9821286582572355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138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tabSelected="1" view="pageLayout" zoomScaleNormal="100" workbookViewId="0">
      <selection activeCell="G13" sqref="G13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5414023.3574087592</v>
      </c>
      <c r="H9" s="17" t="s">
        <v>4</v>
      </c>
      <c r="I9" s="2"/>
    </row>
    <row r="10" spans="1:9" x14ac:dyDescent="0.25">
      <c r="A10" s="2"/>
      <c r="B10" s="79" t="s">
        <v>148</v>
      </c>
      <c r="C10" s="72"/>
      <c r="D10" s="72"/>
      <c r="E10" s="72"/>
      <c r="F10" s="73"/>
      <c r="G10" s="9">
        <v>515486.48232632357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6621572.2004068326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5661491.3450115798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17697086.902827173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121</v>
      </c>
      <c r="C10" s="72"/>
      <c r="D10" s="72"/>
      <c r="E10" s="45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71" t="s">
        <v>122</v>
      </c>
      <c r="C11" s="72"/>
      <c r="D11" s="72"/>
      <c r="E11" s="45">
        <v>0</v>
      </c>
      <c r="F11" s="17" t="s">
        <v>4</v>
      </c>
      <c r="G11" s="9">
        <v>0</v>
      </c>
      <c r="H11" s="17" t="s">
        <v>4</v>
      </c>
      <c r="I11" s="2"/>
    </row>
    <row r="12" spans="1:9" x14ac:dyDescent="0.25">
      <c r="A12" s="2"/>
      <c r="B12" s="71" t="s">
        <v>123</v>
      </c>
      <c r="C12" s="72"/>
      <c r="D12" s="72"/>
      <c r="E12" s="45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71" t="s">
        <v>124</v>
      </c>
      <c r="C13" s="72"/>
      <c r="D13" s="72"/>
      <c r="E13" s="45">
        <v>32399.4126</v>
      </c>
      <c r="F13" s="17" t="s">
        <v>4</v>
      </c>
      <c r="G13" s="9">
        <v>38678</v>
      </c>
      <c r="H13" s="17" t="s">
        <v>4</v>
      </c>
      <c r="I13" s="2"/>
    </row>
    <row r="14" spans="1:9" x14ac:dyDescent="0.25">
      <c r="A14" s="2"/>
      <c r="B14" s="71" t="s">
        <v>125</v>
      </c>
      <c r="C14" s="72"/>
      <c r="D14" s="72"/>
      <c r="E14" s="45">
        <v>5558092.6827999996</v>
      </c>
      <c r="F14" s="17" t="s">
        <v>4</v>
      </c>
      <c r="G14" s="9">
        <v>5628769</v>
      </c>
      <c r="H14" s="17" t="s">
        <v>4</v>
      </c>
      <c r="I14" s="2"/>
    </row>
    <row r="15" spans="1:9" x14ac:dyDescent="0.25">
      <c r="A15" s="2"/>
      <c r="B15" s="71" t="s">
        <v>126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127</v>
      </c>
      <c r="C16" s="72"/>
      <c r="D16" s="72"/>
      <c r="E16" s="45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71" t="s">
        <v>128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76954.904600000009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78301.615430500009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-310647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-124308.62169312168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-186338.37830687832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3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-62112.792768959443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x14ac:dyDescent="0.25">
      <c r="A10" s="2"/>
      <c r="B10" s="46" t="s">
        <v>118</v>
      </c>
      <c r="C10" s="22">
        <v>2016</v>
      </c>
      <c r="D10" s="22">
        <v>75</v>
      </c>
      <c r="E10" s="9">
        <v>1174965</v>
      </c>
      <c r="F10" s="9">
        <f>E10/D10</f>
        <v>15666.2</v>
      </c>
      <c r="G10" s="17" t="s">
        <v>4</v>
      </c>
      <c r="H10" s="2"/>
    </row>
    <row r="11" spans="1:8" x14ac:dyDescent="0.25">
      <c r="A11" s="2"/>
      <c r="B11" s="46" t="s">
        <v>118</v>
      </c>
      <c r="C11" s="22">
        <v>2016</v>
      </c>
      <c r="D11" s="22">
        <v>75</v>
      </c>
      <c r="E11" s="9">
        <v>287158</v>
      </c>
      <c r="F11" s="9">
        <f t="shared" ref="F11:F17" si="0">E11/D11</f>
        <v>3828.7733333333335</v>
      </c>
      <c r="G11" s="17" t="s">
        <v>4</v>
      </c>
      <c r="H11" s="2"/>
    </row>
    <row r="12" spans="1:8" x14ac:dyDescent="0.25">
      <c r="A12" s="2"/>
      <c r="B12" s="46" t="s">
        <v>119</v>
      </c>
      <c r="C12" s="22">
        <v>2016</v>
      </c>
      <c r="D12" s="22">
        <v>75</v>
      </c>
      <c r="E12" s="9">
        <v>55549</v>
      </c>
      <c r="F12" s="9">
        <f t="shared" si="0"/>
        <v>740.65333333333331</v>
      </c>
      <c r="G12" s="17" t="s">
        <v>4</v>
      </c>
      <c r="H12" s="2"/>
    </row>
    <row r="13" spans="1:8" x14ac:dyDescent="0.25">
      <c r="A13" s="2"/>
      <c r="B13" s="46" t="s">
        <v>119</v>
      </c>
      <c r="C13" s="22">
        <v>2016</v>
      </c>
      <c r="D13" s="22">
        <v>75</v>
      </c>
      <c r="E13" s="9">
        <v>137591</v>
      </c>
      <c r="F13" s="9">
        <f t="shared" si="0"/>
        <v>1834.5466666666666</v>
      </c>
      <c r="G13" s="17" t="s">
        <v>4</v>
      </c>
      <c r="H13" s="2"/>
    </row>
    <row r="14" spans="1:8" x14ac:dyDescent="0.25">
      <c r="A14" s="2"/>
      <c r="B14" s="46" t="s">
        <v>119</v>
      </c>
      <c r="C14" s="22">
        <v>2016</v>
      </c>
      <c r="D14" s="22">
        <v>75</v>
      </c>
      <c r="E14" s="9">
        <v>188375</v>
      </c>
      <c r="F14" s="9">
        <f t="shared" si="0"/>
        <v>2511.6666666666665</v>
      </c>
      <c r="G14" s="17" t="s">
        <v>4</v>
      </c>
      <c r="H14" s="2"/>
    </row>
    <row r="15" spans="1:8" x14ac:dyDescent="0.25">
      <c r="A15" s="2"/>
      <c r="B15" s="46" t="s">
        <v>118</v>
      </c>
      <c r="C15" s="22">
        <v>2016</v>
      </c>
      <c r="D15" s="22">
        <v>75</v>
      </c>
      <c r="E15" s="9">
        <v>357754</v>
      </c>
      <c r="F15" s="9">
        <f t="shared" si="0"/>
        <v>4770.0533333333333</v>
      </c>
      <c r="G15" s="17" t="s">
        <v>4</v>
      </c>
      <c r="H15" s="2"/>
    </row>
    <row r="16" spans="1:8" ht="26.25" x14ac:dyDescent="0.25">
      <c r="A16" s="2"/>
      <c r="B16" s="46" t="s">
        <v>120</v>
      </c>
      <c r="C16" s="22">
        <v>2016</v>
      </c>
      <c r="D16" s="22">
        <v>30</v>
      </c>
      <c r="E16" s="9">
        <v>4147428</v>
      </c>
      <c r="F16" s="9">
        <f t="shared" si="0"/>
        <v>138247.6</v>
      </c>
      <c r="G16" s="17" t="s">
        <v>4</v>
      </c>
      <c r="H16" s="2"/>
    </row>
    <row r="17" spans="1:8" ht="26.25" x14ac:dyDescent="0.25">
      <c r="A17" s="2"/>
      <c r="B17" s="46" t="s">
        <v>120</v>
      </c>
      <c r="C17" s="22">
        <v>2016</v>
      </c>
      <c r="D17" s="22">
        <v>30</v>
      </c>
      <c r="E17" s="9">
        <v>1816178</v>
      </c>
      <c r="F17" s="9">
        <f t="shared" si="0"/>
        <v>60539.26666666667</v>
      </c>
      <c r="G17" s="17" t="s">
        <v>4</v>
      </c>
      <c r="H17" s="2"/>
    </row>
    <row r="18" spans="1:8" x14ac:dyDescent="0.25">
      <c r="A18" s="2"/>
      <c r="B18" s="83" t="s">
        <v>54</v>
      </c>
      <c r="C18" s="84"/>
      <c r="D18" s="84"/>
      <c r="E18" s="85"/>
      <c r="F18" s="15">
        <f>SUM(F10:F17)</f>
        <v>228138.76</v>
      </c>
      <c r="G18" s="16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139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5743875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6139810</v>
      </c>
      <c r="H10" s="17" t="s">
        <v>4</v>
      </c>
      <c r="I10" s="2"/>
    </row>
    <row r="11" spans="1:9" x14ac:dyDescent="0.25">
      <c r="A11" s="2"/>
      <c r="B11" s="83" t="s">
        <v>140</v>
      </c>
      <c r="C11" s="84"/>
      <c r="D11" s="84"/>
      <c r="E11" s="84"/>
      <c r="F11" s="85"/>
      <c r="G11" s="15">
        <f>G9-G10</f>
        <v>-395935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141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101711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150000</v>
      </c>
      <c r="H16" s="17" t="s">
        <v>4</v>
      </c>
      <c r="I16" s="2"/>
    </row>
    <row r="17" spans="1:9" x14ac:dyDescent="0.25">
      <c r="A17" s="2"/>
      <c r="B17" s="83" t="s">
        <v>141</v>
      </c>
      <c r="C17" s="84"/>
      <c r="D17" s="84"/>
      <c r="E17" s="84"/>
      <c r="F17" s="85"/>
      <c r="G17" s="15">
        <f>G15-G16</f>
        <v>-48289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142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642157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714690</v>
      </c>
      <c r="H22" s="17" t="s">
        <v>4</v>
      </c>
      <c r="I22" s="2"/>
    </row>
    <row r="23" spans="1:9" x14ac:dyDescent="0.25">
      <c r="A23" s="2"/>
      <c r="B23" s="83" t="s">
        <v>142</v>
      </c>
      <c r="C23" s="84"/>
      <c r="D23" s="84"/>
      <c r="E23" s="84"/>
      <c r="F23" s="85"/>
      <c r="G23" s="15">
        <f>G21-G22</f>
        <v>-72533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2016'!F18</f>
        <v>228138.76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116666.66666666666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111472.09333333335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16176328.596735887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4467750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1147571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-360539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377666.66666666663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5632448.666666667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521916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521916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-952403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-2897247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-1322869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-5172519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981845.66666666698</v>
      </c>
      <c r="F28" s="20" t="s">
        <v>4</v>
      </c>
      <c r="G28" s="1">
        <f>IF(E28&lt;0,0,-E28)</f>
        <v>-981845.66666666698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15087657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1062690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520247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16670594</v>
      </c>
      <c r="F35" s="20" t="s">
        <v>4</v>
      </c>
      <c r="G35" s="12">
        <f>-E35</f>
        <v>-16670594</v>
      </c>
      <c r="H35" s="20" t="s">
        <v>4</v>
      </c>
      <c r="I35" s="2"/>
    </row>
    <row r="36" spans="1:9" x14ac:dyDescent="0.25">
      <c r="A36" s="2"/>
      <c r="B36" s="83" t="s">
        <v>135</v>
      </c>
      <c r="C36" s="84"/>
      <c r="D36" s="84"/>
      <c r="E36" s="84"/>
      <c r="F36" s="85"/>
      <c r="G36" s="15">
        <f>$G$9+$G$28+$G$30+$G$35</f>
        <v>-1476111.0699307807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133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134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129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147</v>
      </c>
      <c r="C16" s="77"/>
      <c r="D16" s="77"/>
      <c r="E16" s="78"/>
      <c r="F16" s="90" t="s">
        <v>130</v>
      </c>
      <c r="G16" s="90"/>
      <c r="H16" s="2"/>
    </row>
    <row r="17" spans="1:8" x14ac:dyDescent="0.25">
      <c r="A17" s="2"/>
      <c r="B17" s="71" t="s">
        <v>144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131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132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2018-08-10T08:57:04Z</dcterms:modified>
</cp:coreProperties>
</file>