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Brønderslev Vand AS (V035)\ØR2025\"/>
    </mc:Choice>
  </mc:AlternateContent>
  <xr:revisionPtr revIDLastSave="0" documentId="13_ncr:1_{9979D6A0-732E-4CDD-B724-241E0D3912CF}"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<sst xmlns="http://schemas.openxmlformats.org/spreadsheetml/2006/main" count="448" uniqueCount="203">
  <si>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</si>
  <si>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</si>
  <si>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</si>
  <si>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</si>
  <si>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</si>
  <si>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</si>
  <si>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</si>
  <si>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</si>
  <si>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</si>
  <si>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</si>
  <si>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</si>
  <si>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</si>
  <si>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</si>
  <si>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</si>
  <si>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</si>
  <si>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</si>
  <si>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</si>
  <si>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</si>
  <si>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</si>
  <si>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</si>
  <si>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</si>
  <si>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</si>
  <si>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</si>
  <si>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</si>
  <si>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</si>
  <si>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</si>
  <si>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</si>
  <si>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</si>
  <si>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</si>
  <si>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</si>
  <si>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</si>
  <si>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</si>
  <si>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</si>
  <si>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</si>
  <si>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</si>
  <si>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</si>
  <si>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</si>
  <si>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</si>
  <si>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</si>
  <si>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</si>
  <si>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</si>
  <si>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</si>
  <si>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</si>
  <si>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</si>
  <si>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</si>
  <si>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</si>
  <si>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</si>
  <si>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</si>
  <si>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</si>
  <si>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</si>
  <si>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</si>
  <si>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</si>
  <si>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</si>
  <si>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</si>
  <si>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</si>
  <si>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</si>
  <si>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</si>
  <si>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</si>
  <si>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</si>
  <si>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</si>
  <si>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</si>
  <si>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</si>
  <si>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</si>
  <si>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</si>
  <si>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</si>
  <si>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</si>
  <si>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</si>
  <si>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</si>
  <si>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</si>
  <si>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</si>
  <si>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</si>
  <si>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</si>
  <si>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</si>
  <si>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</si>
  <si>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</si>
  <si>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</si>
  <si>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</si>
  <si>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</si>
  <si>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</si>
  <si>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</si>
  <si>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</si>
  <si>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</si>
  <si>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</si>
  <si>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</si>
  <si>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</si>
  <si>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</si>
  <si>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</si>
  <si>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</si>
  <si>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</si>
  <si>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</si>
  <si>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</si>
  <si>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</si>
  <si>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</si>
  <si>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</si>
  <si>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</si>
  <si>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</si>
  <si>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</si>
  <si>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</si>
  <si>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</si>
  <si>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</si>
  <si>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</si>
  <si>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</si>
  <si>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</si>
  <si>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</si>
  <si>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</si>
  <si>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</si>
  <si>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</si>
  <si>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</si>
  <si>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</si>
  <si>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</si>
  <si>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</si>
  <si>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</si>
  <si>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</si>
  <si>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</si>
  <si>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</si>
  <si>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</si>
  <si>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</si>
  <si>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</si>
  <si>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</si>
  <si>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</si>
  <si>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</si>
  <si>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</si>
  <si>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</si>
  <si>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</si>
  <si>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</si>
  <si>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</si>
  <si>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</si>
  <si>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</si>
  <si>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</si>
  <si>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</si>
  <si>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</si>
  <si>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</si>
  <si>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</si>
  <si>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</si>
  <si>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</si>
  <si>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</si>
  <si>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</si>
  <si>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</si>
  <si>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</si>
  <si>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</si>
  <si>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</si>
  <si>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</si>
  <si>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</si>
  <si>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</si>
  <si>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</si>
  <si>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</si>
  <si>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</si>
  <si>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</si>
  <si>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</si>
  <si>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</si>
  <si>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</si>
  <si>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</si>
  <si>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</si>
  <si>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</si>
  <si>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</si>
  <si>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</si>
  <si>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</si>
  <si>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</si>
  <si>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</si>
  <si>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</si>
  <si>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</si>
  <si>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</si>
  <si>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</si>
  <si>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</si>
  <si>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</si>
  <si>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</si>
  <si>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</si>
  <si>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</si>
  <si>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</si>
  <si>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</si>
  <si>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</si>
  <si>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</si>
  <si>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</si>
  <si>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</si>
  <si>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</si>
  <si>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</si>
  <si>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</si>
  <si>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</si>
  <si>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</si>
  <si>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</si>
  <si>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</si>
  <si>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</si>
  <si>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</si>
  <si>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</si>
  <si>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</si>
  <si>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</si>
  <si>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</si>
  <si>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</si>
  <si>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</si>
  <si>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</si>
  <si>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</si>
  <si>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</si>
  <si>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</si>
  <si>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</si>
  <si>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</si>
  <si>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</si>
  <si>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</si>
  <si>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</si>
  <si>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</si>
  <si>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Udvidelse af forsyningsområde</t>
  </si>
  <si>
    <t>Ingen engangstillæg</t>
  </si>
  <si>
    <t>Afgift for ledningsført vand</t>
  </si>
  <si>
    <t>Afgift til Forsyningssekretariatet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</si>
</sst>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87" t="s">
        <v>4</v>
      </c>
      <c r="D6" s="87"/>
      <c r="E6" s="87"/>
      <c r="F6" s="87"/>
      <c r="G6" s="1"/>
    </row>
    <row r="7" spans="1:7" ht="15" customHeight="1" x14ac:dyDescent="0.3">
      <c r="A7" s="1"/>
      <c r="B7" s="3"/>
      <c r="C7" s="87"/>
      <c r="D7" s="87"/>
      <c r="E7" s="87"/>
      <c r="F7" s="87"/>
      <c r="G7" s="1"/>
    </row>
    <row r="8" spans="1:7" ht="15.6" x14ac:dyDescent="0.3">
      <c r="A8" s="1"/>
      <c r="B8" s="4"/>
      <c r="C8" s="89" t="s">
        <v>198</v>
      </c>
      <c r="D8" s="89"/>
      <c r="E8" s="89"/>
      <c r="F8" s="89"/>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8" t="s">
        <v>5</v>
      </c>
      <c r="D11" s="88"/>
      <c r="E11" s="88"/>
      <c r="F11" s="88"/>
      <c r="G11" s="1"/>
    </row>
    <row r="12" spans="1:7" x14ac:dyDescent="0.3">
      <c r="A12" s="1"/>
      <c r="B12" s="1"/>
      <c r="C12" s="1"/>
      <c r="D12" s="1"/>
      <c r="E12" s="1"/>
      <c r="F12" s="1"/>
      <c r="G12" s="1"/>
    </row>
    <row r="13" spans="1:7" x14ac:dyDescent="0.3">
      <c r="A13" s="1"/>
      <c r="B13" s="6" t="s">
        <v>6</v>
      </c>
      <c r="C13" s="84" t="s">
        <v>124</v>
      </c>
      <c r="D13" s="85"/>
      <c r="E13" s="85"/>
      <c r="F13" s="86"/>
      <c r="G13" s="1"/>
    </row>
    <row r="14" spans="1:7" x14ac:dyDescent="0.3">
      <c r="A14" s="1"/>
      <c r="B14" s="6" t="s">
        <v>14</v>
      </c>
      <c r="C14" s="84" t="s">
        <v>159</v>
      </c>
      <c r="D14" s="85"/>
      <c r="E14" s="85"/>
      <c r="F14" s="86"/>
      <c r="G14" s="1"/>
    </row>
    <row r="15" spans="1:7" x14ac:dyDescent="0.3">
      <c r="A15" s="1"/>
      <c r="B15" s="6" t="s">
        <v>29</v>
      </c>
      <c r="C15" s="84" t="s">
        <v>107</v>
      </c>
      <c r="D15" s="85"/>
      <c r="E15" s="85"/>
      <c r="F15" s="86"/>
      <c r="G15" s="1"/>
    </row>
    <row r="16" spans="1:7" x14ac:dyDescent="0.3">
      <c r="A16" s="1"/>
      <c r="B16" s="6" t="s">
        <v>30</v>
      </c>
      <c r="C16" s="84" t="s">
        <v>125</v>
      </c>
      <c r="D16" s="85"/>
      <c r="E16" s="85"/>
      <c r="F16" s="86"/>
      <c r="G16" s="1"/>
    </row>
    <row r="17" spans="1:7" x14ac:dyDescent="0.3">
      <c r="A17" s="1"/>
      <c r="B17" s="6" t="s">
        <v>57</v>
      </c>
      <c r="C17" s="84" t="s">
        <v>126</v>
      </c>
      <c r="D17" s="85"/>
      <c r="E17" s="85"/>
      <c r="F17" s="86"/>
      <c r="G17" s="1"/>
    </row>
    <row r="18" spans="1:7" x14ac:dyDescent="0.3">
      <c r="A18" s="1"/>
      <c r="B18" s="6" t="s">
        <v>49</v>
      </c>
      <c r="C18" s="90" t="s">
        <v>42</v>
      </c>
      <c r="D18" s="91"/>
      <c r="E18" s="91"/>
      <c r="F18" s="92"/>
      <c r="G18" s="1"/>
    </row>
    <row r="19" spans="1:7" x14ac:dyDescent="0.3">
      <c r="A19" s="1"/>
      <c r="B19" s="6" t="s">
        <v>50</v>
      </c>
      <c r="C19" s="90" t="s">
        <v>43</v>
      </c>
      <c r="D19" s="91"/>
      <c r="E19" s="91"/>
      <c r="F19" s="92"/>
      <c r="G19" s="1"/>
    </row>
    <row r="20" spans="1:7" x14ac:dyDescent="0.3">
      <c r="A20" s="1"/>
      <c r="B20" s="6" t="s">
        <v>7</v>
      </c>
      <c r="C20" s="90" t="s">
        <v>9</v>
      </c>
      <c r="D20" s="91"/>
      <c r="E20" s="91"/>
      <c r="F20" s="92"/>
      <c r="G20" s="1"/>
    </row>
    <row r="21" spans="1:7" x14ac:dyDescent="0.3">
      <c r="A21" s="1"/>
      <c r="B21" s="6" t="s">
        <v>51</v>
      </c>
      <c r="C21" s="81" t="s">
        <v>11</v>
      </c>
      <c r="D21" s="82"/>
      <c r="E21" s="82"/>
      <c r="F21" s="83"/>
      <c r="G21" s="1"/>
    </row>
    <row r="22" spans="1:7" x14ac:dyDescent="0.3">
      <c r="A22" s="1"/>
      <c r="B22" s="6" t="s">
        <v>37</v>
      </c>
      <c r="C22" s="75" t="s">
        <v>127</v>
      </c>
      <c r="D22" s="76"/>
      <c r="E22" s="76"/>
      <c r="F22" s="77"/>
      <c r="G22" s="1"/>
    </row>
    <row r="23" spans="1:7" x14ac:dyDescent="0.3">
      <c r="A23" s="1"/>
      <c r="B23" s="6" t="s">
        <v>8</v>
      </c>
      <c r="C23" s="75" t="s">
        <v>89</v>
      </c>
      <c r="D23" s="76"/>
      <c r="E23" s="76"/>
      <c r="F23" s="77"/>
      <c r="G23" s="1"/>
    </row>
    <row r="24" spans="1:7" x14ac:dyDescent="0.3">
      <c r="A24" s="1"/>
      <c r="B24" s="6" t="s">
        <v>85</v>
      </c>
      <c r="C24" s="75" t="s">
        <v>78</v>
      </c>
      <c r="D24" s="76"/>
      <c r="E24" s="76"/>
      <c r="F24" s="77"/>
      <c r="G24" s="1"/>
    </row>
    <row r="25" spans="1:7" x14ac:dyDescent="0.3">
      <c r="A25" s="1"/>
      <c r="B25" s="6" t="s">
        <v>86</v>
      </c>
      <c r="C25" s="75" t="s">
        <v>38</v>
      </c>
      <c r="D25" s="76"/>
      <c r="E25" s="76"/>
      <c r="F25" s="77"/>
      <c r="G25" s="1"/>
    </row>
    <row r="26" spans="1:7" x14ac:dyDescent="0.3">
      <c r="A26" s="1"/>
      <c r="B26" s="6" t="s">
        <v>87</v>
      </c>
      <c r="C26" s="75" t="s">
        <v>39</v>
      </c>
      <c r="D26" s="76"/>
      <c r="E26" s="76"/>
      <c r="F26" s="77"/>
      <c r="G26" s="1"/>
    </row>
    <row r="27" spans="1:7" x14ac:dyDescent="0.3">
      <c r="A27" s="1"/>
      <c r="B27" s="6" t="s">
        <v>52</v>
      </c>
      <c r="C27" s="75" t="s">
        <v>58</v>
      </c>
      <c r="D27" s="76"/>
      <c r="E27" s="76"/>
      <c r="F27" s="77"/>
      <c r="G27" s="1"/>
    </row>
    <row r="28" spans="1:7" x14ac:dyDescent="0.3">
      <c r="A28" s="1"/>
      <c r="B28" s="6" t="s">
        <v>46</v>
      </c>
      <c r="C28" s="75" t="s">
        <v>31</v>
      </c>
      <c r="D28" s="76"/>
      <c r="E28" s="76"/>
      <c r="F28" s="77"/>
      <c r="G28" s="1"/>
    </row>
    <row r="29" spans="1:7" x14ac:dyDescent="0.3">
      <c r="A29" s="1"/>
      <c r="B29" s="6" t="s">
        <v>88</v>
      </c>
      <c r="C29" s="78" t="s">
        <v>47</v>
      </c>
      <c r="D29" s="79"/>
      <c r="E29" s="79"/>
      <c r="F29" s="80"/>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PPbHSSr/R1UWUdsH9tmvPzqBl2a1MsPF2sayyHVSXqlYLZTL2eJgpEooe5JtLQhM9je4xIo8IZhu5OLw0Mz+cA==" saltValue="Rf7/Felq9gjc03TBtGtVh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55</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7" t="s">
        <v>142</v>
      </c>
      <c r="C8" s="98"/>
      <c r="D8" s="99"/>
      <c r="E8" s="1"/>
    </row>
    <row r="9" spans="1:5" ht="15" customHeight="1" x14ac:dyDescent="0.3">
      <c r="A9" s="1"/>
      <c r="B9" s="51" t="s">
        <v>27</v>
      </c>
      <c r="C9" s="45" t="s">
        <v>145</v>
      </c>
      <c r="D9" s="11"/>
      <c r="E9" s="1"/>
    </row>
    <row r="10" spans="1:5" ht="15" customHeight="1" x14ac:dyDescent="0.3">
      <c r="A10" s="1"/>
      <c r="B10" s="64" t="s">
        <v>201</v>
      </c>
      <c r="C10" s="65">
        <v>5527593</v>
      </c>
      <c r="D10" s="14" t="s">
        <v>3</v>
      </c>
      <c r="E10" s="1"/>
    </row>
    <row r="11" spans="1:5" x14ac:dyDescent="0.3">
      <c r="A11" s="1"/>
      <c r="B11" s="64" t="s">
        <v>202</v>
      </c>
      <c r="C11" s="65">
        <v>56482</v>
      </c>
      <c r="D11" s="14" t="s">
        <v>3</v>
      </c>
      <c r="E11" s="1"/>
    </row>
    <row r="12" spans="1:5" x14ac:dyDescent="0.3">
      <c r="A12" s="1"/>
      <c r="B12" s="64"/>
      <c r="C12" s="65"/>
      <c r="D12" s="14" t="s">
        <v>3</v>
      </c>
      <c r="E12" s="1"/>
    </row>
    <row r="13" spans="1:5" x14ac:dyDescent="0.3">
      <c r="A13" s="1"/>
      <c r="B13" s="64"/>
      <c r="C13" s="65"/>
      <c r="D13" s="14" t="s">
        <v>3</v>
      </c>
      <c r="E13" s="1"/>
    </row>
    <row r="14" spans="1:5" x14ac:dyDescent="0.3">
      <c r="A14" s="1"/>
      <c r="B14" s="64"/>
      <c r="C14" s="65"/>
      <c r="D14" s="14" t="s">
        <v>3</v>
      </c>
      <c r="E14" s="1"/>
    </row>
    <row r="15" spans="1:5" x14ac:dyDescent="0.3">
      <c r="A15" s="1"/>
      <c r="B15" s="64"/>
      <c r="C15" s="65"/>
      <c r="D15" s="14" t="s">
        <v>3</v>
      </c>
      <c r="E15" s="1"/>
    </row>
    <row r="16" spans="1:5" x14ac:dyDescent="0.3">
      <c r="A16" s="1"/>
      <c r="B16" s="64"/>
      <c r="C16" s="65"/>
      <c r="D16" s="14" t="s">
        <v>3</v>
      </c>
      <c r="E16" s="1"/>
    </row>
    <row r="17" spans="1:5" x14ac:dyDescent="0.3">
      <c r="A17" s="1"/>
      <c r="B17" s="64"/>
      <c r="C17" s="65"/>
      <c r="D17" s="14" t="s">
        <v>3</v>
      </c>
      <c r="E17" s="1"/>
    </row>
    <row r="18" spans="1:5" x14ac:dyDescent="0.3">
      <c r="A18" s="1"/>
      <c r="B18" s="64"/>
      <c r="C18" s="65"/>
      <c r="D18" s="14" t="s">
        <v>3</v>
      </c>
      <c r="E18" s="1"/>
    </row>
    <row r="19" spans="1:5" x14ac:dyDescent="0.3">
      <c r="A19" s="1"/>
      <c r="B19" s="52" t="s">
        <v>143</v>
      </c>
      <c r="C19" s="12">
        <f>SUM(C10:C18)</f>
        <v>5584075</v>
      </c>
      <c r="D19" s="13" t="s">
        <v>3</v>
      </c>
      <c r="E19" s="1"/>
    </row>
    <row r="20" spans="1:5" x14ac:dyDescent="0.3">
      <c r="A20" s="1"/>
      <c r="B20" s="52" t="s">
        <v>144</v>
      </c>
      <c r="C20" s="12">
        <f>C19*(1+'Fane 13. Nøgletal'!C11)^2</f>
        <v>6349069.2076367503</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R8C5+iZAL7vxkbJQG7e08wCnLELDnhPJPpkox7slMeuoCIn91o+6G4+QjRAZANseYqNmySNfm7ZQ0ODHpa7/WQ==" saltValue="MB0XUrsgdvPfhGrIbeDBT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172</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1"/>
      <c r="D7" s="1"/>
      <c r="E7" s="1"/>
    </row>
    <row r="8" spans="1:5" x14ac:dyDescent="0.3">
      <c r="A8" s="1"/>
      <c r="B8" s="97" t="s">
        <v>175</v>
      </c>
      <c r="C8" s="98"/>
      <c r="D8" s="99"/>
      <c r="E8" s="1"/>
    </row>
    <row r="9" spans="1:5" x14ac:dyDescent="0.3">
      <c r="A9" s="1"/>
      <c r="B9" s="56" t="s">
        <v>176</v>
      </c>
      <c r="C9" s="9">
        <v>638190.02432896197</v>
      </c>
      <c r="D9" s="39" t="s">
        <v>3</v>
      </c>
      <c r="E9" s="1"/>
    </row>
    <row r="10" spans="1:5" x14ac:dyDescent="0.3">
      <c r="A10" s="1"/>
      <c r="B10" s="56" t="s">
        <v>174</v>
      </c>
      <c r="C10" s="9">
        <v>7857326.788681563</v>
      </c>
      <c r="D10" s="14" t="s">
        <v>3</v>
      </c>
      <c r="E10" s="1"/>
    </row>
    <row r="11" spans="1:5" x14ac:dyDescent="0.3">
      <c r="A11" s="1"/>
      <c r="B11" s="52"/>
      <c r="C11" s="53"/>
      <c r="D11" s="19"/>
      <c r="E11" s="1"/>
    </row>
    <row r="12" spans="1:5" ht="53.85" customHeight="1" x14ac:dyDescent="0.3">
      <c r="A12" s="1"/>
      <c r="B12" s="106" t="s">
        <v>173</v>
      </c>
      <c r="C12" s="107"/>
      <c r="D12" s="108"/>
      <c r="E12" s="1"/>
    </row>
    <row r="13" spans="1:5" x14ac:dyDescent="0.3">
      <c r="A13" s="1"/>
      <c r="B13" s="1"/>
      <c r="C13" s="1"/>
      <c r="D13" s="1"/>
      <c r="E13" s="1"/>
    </row>
    <row r="14" spans="1:5" x14ac:dyDescent="0.3">
      <c r="A14" s="1"/>
      <c r="B14" s="68" t="s">
        <v>177</v>
      </c>
      <c r="C14" s="69"/>
      <c r="D14" s="70"/>
      <c r="E14" s="1"/>
    </row>
    <row r="15" spans="1:5" x14ac:dyDescent="0.3">
      <c r="A15" s="1"/>
      <c r="B15" s="56" t="s">
        <v>178</v>
      </c>
      <c r="C15" s="9">
        <f>IF(C10&lt;0,C10,0)</f>
        <v>0</v>
      </c>
      <c r="D15" s="14" t="s">
        <v>3</v>
      </c>
      <c r="E15" s="1"/>
    </row>
    <row r="16" spans="1:5" x14ac:dyDescent="0.3">
      <c r="A16" s="1"/>
      <c r="B16" s="56" t="s">
        <v>185</v>
      </c>
      <c r="C16" s="9">
        <f>IF(SUM(C9)&gt;0,SUM(C9),0)</f>
        <v>638190.02432896197</v>
      </c>
      <c r="D16" s="14" t="s">
        <v>3</v>
      </c>
      <c r="E16" s="1"/>
    </row>
    <row r="17" spans="1:5" ht="27" x14ac:dyDescent="0.3">
      <c r="A17" s="1"/>
      <c r="B17" s="71" t="s">
        <v>179</v>
      </c>
      <c r="C17" s="62">
        <f>IF(SUM(C15:C16)&gt;0,0,SUM(C15:C16))</f>
        <v>0</v>
      </c>
      <c r="D17" s="17" t="s">
        <v>3</v>
      </c>
      <c r="E17" s="1"/>
    </row>
    <row r="18" spans="1:5" x14ac:dyDescent="0.3">
      <c r="A18" s="1"/>
      <c r="B18" s="52"/>
      <c r="C18" s="53"/>
      <c r="D18" s="19"/>
      <c r="E18" s="1"/>
    </row>
    <row r="19" spans="1:5" x14ac:dyDescent="0.3">
      <c r="A19" s="1"/>
      <c r="B19" s="1"/>
      <c r="C19" s="1"/>
      <c r="D19" s="1"/>
      <c r="E19" s="1"/>
    </row>
    <row r="20" spans="1:5" x14ac:dyDescent="0.3">
      <c r="A20" s="1"/>
      <c r="B20" s="68" t="s">
        <v>180</v>
      </c>
      <c r="C20" s="69"/>
      <c r="D20" s="70"/>
      <c r="E20" s="1"/>
    </row>
    <row r="21" spans="1:5" x14ac:dyDescent="0.3">
      <c r="A21" s="1"/>
      <c r="B21" s="56" t="s">
        <v>181</v>
      </c>
      <c r="C21" s="9">
        <v>18870333.145926479</v>
      </c>
      <c r="D21" s="14" t="s">
        <v>3</v>
      </c>
      <c r="E21" s="1"/>
    </row>
    <row r="22" spans="1:5" x14ac:dyDescent="0.3">
      <c r="A22" s="1"/>
      <c r="B22" s="56" t="s">
        <v>182</v>
      </c>
      <c r="C22" s="9">
        <v>18934720</v>
      </c>
      <c r="D22" s="14" t="s">
        <v>3</v>
      </c>
      <c r="E22" s="1"/>
    </row>
    <row r="23" spans="1:5" x14ac:dyDescent="0.3">
      <c r="A23" s="1"/>
      <c r="B23" s="56" t="s">
        <v>28</v>
      </c>
      <c r="C23" s="9">
        <v>0</v>
      </c>
      <c r="D23" s="14" t="s">
        <v>3</v>
      </c>
      <c r="E23" s="1"/>
    </row>
    <row r="24" spans="1:5" x14ac:dyDescent="0.3">
      <c r="A24" s="1"/>
      <c r="B24" s="73" t="s">
        <v>183</v>
      </c>
      <c r="C24" s="46">
        <f>C21-C22-C23</f>
        <v>-64386.85407352075</v>
      </c>
      <c r="D24" s="17" t="s">
        <v>3</v>
      </c>
      <c r="E24" s="1"/>
    </row>
    <row r="25" spans="1:5" x14ac:dyDescent="0.3">
      <c r="A25" s="1"/>
      <c r="B25" s="52"/>
      <c r="C25" s="53"/>
      <c r="D25" s="19"/>
      <c r="E25" s="1"/>
    </row>
    <row r="26" spans="1:5" x14ac:dyDescent="0.3">
      <c r="A26" s="1"/>
      <c r="B26" s="1"/>
      <c r="C26" s="1"/>
      <c r="D26" s="1"/>
      <c r="E26" s="1"/>
    </row>
    <row r="27" spans="1:5" x14ac:dyDescent="0.3">
      <c r="A27" s="1"/>
      <c r="B27" s="97" t="s">
        <v>184</v>
      </c>
      <c r="C27" s="98"/>
      <c r="D27" s="99"/>
      <c r="E27" s="1"/>
    </row>
    <row r="28" spans="1:5" x14ac:dyDescent="0.3">
      <c r="A28" s="1"/>
      <c r="B28" s="57" t="s">
        <v>65</v>
      </c>
      <c r="C28" s="9">
        <f>IF(C17&lt;0,IF(C24&lt;0,SUM(C17,C24),IF(C9&gt;0,SUM(C9:C10),C17)),IF(AND(C24&lt;0,SUM(C24,C10)&lt;0),IF(C10&lt;0,C24,IF(SUM(C9:C10)&gt;0,SUM(C24,C10),IF(AND(C24&lt;0,C17=0,C10&gt;0),IF(SUM(C9:C10)&gt;0,C24+C10,C24)))),IF(AND(SUM(C9:C10)&lt;0,C17=0,C24&lt;0),C24,0)))</f>
        <v>0</v>
      </c>
      <c r="D28" s="14" t="s">
        <v>3</v>
      </c>
      <c r="E28" s="1"/>
    </row>
    <row r="29" spans="1:5" x14ac:dyDescent="0.3">
      <c r="A29" s="1"/>
      <c r="B29" s="57" t="s">
        <v>48</v>
      </c>
      <c r="C29" s="9">
        <v>2</v>
      </c>
      <c r="D29" s="14" t="s">
        <v>18</v>
      </c>
      <c r="E29" s="1"/>
    </row>
    <row r="30" spans="1:5" x14ac:dyDescent="0.3">
      <c r="A30" s="1"/>
      <c r="B30" s="58" t="s">
        <v>64</v>
      </c>
      <c r="C30" s="10">
        <f>C28/C29</f>
        <v>0</v>
      </c>
      <c r="D30" s="17" t="s">
        <v>3</v>
      </c>
      <c r="E30" s="1"/>
    </row>
    <row r="31" spans="1:5" x14ac:dyDescent="0.3">
      <c r="A31" s="1"/>
      <c r="B31" s="109"/>
      <c r="C31" s="110"/>
      <c r="D31" s="11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D2KfRjgvaoHirlsccrVJoDCiqZ/dzX/jKI04O6xO/i5TWERQxfV9yjC4tEUX1ihyr2e07fZnPKIPg/moattI9A==" saltValue="ON/8S4pNUQbaGdN/Zlhhw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5" t="s">
        <v>96</v>
      </c>
      <c r="C3" s="95"/>
      <c r="D3" s="95"/>
      <c r="E3" s="1"/>
    </row>
    <row r="4" spans="1:5" ht="15" customHeight="1" x14ac:dyDescent="0.3">
      <c r="A4" s="1"/>
      <c r="B4" s="95"/>
      <c r="C4" s="95"/>
      <c r="D4" s="95"/>
      <c r="E4" s="1"/>
    </row>
    <row r="5" spans="1:5" x14ac:dyDescent="0.3">
      <c r="A5" s="1"/>
      <c r="B5" s="95"/>
      <c r="C5" s="95"/>
      <c r="D5" s="95"/>
      <c r="E5" s="1"/>
    </row>
    <row r="6" spans="1:5" x14ac:dyDescent="0.3">
      <c r="A6" s="1"/>
      <c r="B6" s="1"/>
      <c r="C6" s="1"/>
      <c r="D6" s="1"/>
      <c r="E6" s="1"/>
    </row>
    <row r="7" spans="1:5" x14ac:dyDescent="0.3">
      <c r="A7" s="1"/>
      <c r="B7" s="1"/>
      <c r="C7" s="1"/>
      <c r="D7" s="1"/>
      <c r="E7" s="1"/>
    </row>
    <row r="8" spans="1:5" x14ac:dyDescent="0.3">
      <c r="A8" s="1"/>
      <c r="B8" s="97" t="s">
        <v>97</v>
      </c>
      <c r="C8" s="98"/>
      <c r="D8" s="99"/>
      <c r="E8" s="1"/>
    </row>
    <row r="9" spans="1:5" ht="15" customHeight="1" x14ac:dyDescent="0.3">
      <c r="A9" s="1"/>
      <c r="B9" s="112" t="s">
        <v>123</v>
      </c>
      <c r="C9" s="113"/>
      <c r="D9" s="114"/>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8"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59b7OkdkD3cpabB0XsPt2weyxjaPw1j/sx52ItDtxIEa6lcA2VQIG4K20ujjRW/BeIxjxsazIwAQStx27KeZZw==" saltValue="NOUfWlVy9I5jE0Blq6Bl9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3" t="s">
        <v>90</v>
      </c>
      <c r="C3" s="93"/>
      <c r="D3" s="93"/>
      <c r="E3" s="93"/>
      <c r="F3" s="93"/>
      <c r="G3" s="93"/>
      <c r="H3" s="93"/>
      <c r="I3" s="93"/>
      <c r="J3" s="93"/>
      <c r="K3" s="93"/>
      <c r="L3" s="1"/>
    </row>
    <row r="4" spans="1:12" ht="15" customHeight="1" x14ac:dyDescent="0.3">
      <c r="A4" s="1"/>
      <c r="B4" s="93"/>
      <c r="C4" s="93"/>
      <c r="D4" s="93"/>
      <c r="E4" s="93"/>
      <c r="F4" s="93"/>
      <c r="G4" s="93"/>
      <c r="H4" s="93"/>
      <c r="I4" s="93"/>
      <c r="J4" s="93"/>
      <c r="K4" s="93"/>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7" t="s">
        <v>74</v>
      </c>
      <c r="C8" s="98"/>
      <c r="D8" s="98"/>
      <c r="E8" s="98"/>
      <c r="F8" s="98"/>
      <c r="G8" s="98"/>
      <c r="H8" s="98"/>
      <c r="I8" s="98"/>
      <c r="J8" s="98"/>
      <c r="K8" s="99"/>
      <c r="L8" s="1"/>
    </row>
    <row r="9" spans="1:12" ht="39.75" customHeight="1" x14ac:dyDescent="0.3">
      <c r="A9" s="1"/>
      <c r="B9" s="18" t="s">
        <v>0</v>
      </c>
      <c r="C9" s="18" t="s">
        <v>1</v>
      </c>
      <c r="D9" s="115" t="s">
        <v>83</v>
      </c>
      <c r="E9" s="116"/>
      <c r="F9" s="115" t="s">
        <v>2</v>
      </c>
      <c r="G9" s="116"/>
      <c r="H9" s="115" t="s">
        <v>84</v>
      </c>
      <c r="I9" s="116"/>
      <c r="J9" s="115" t="s">
        <v>25</v>
      </c>
      <c r="K9" s="116"/>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0"/>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rXNCjGN/7THdJuJJ2jBkS48fJskUdNv/PqekREpNaZw4XYyRQ2IgLHwVQaiZNZbhkfAF+WE5e0/fh4pyqlhzag==" saltValue="fF3JxpjEUnBOf1Kfu5ic2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91</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1" t="s">
        <v>15</v>
      </c>
      <c r="C9" s="73" t="s">
        <v>10</v>
      </c>
      <c r="D9" s="72"/>
      <c r="E9" s="73"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199</v>
      </c>
      <c r="C11" s="21">
        <v>114326</v>
      </c>
      <c r="D11" s="14" t="s">
        <v>3</v>
      </c>
      <c r="E11" s="9">
        <v>15658</v>
      </c>
      <c r="F11" s="14" t="s">
        <v>3</v>
      </c>
      <c r="G11" s="1"/>
    </row>
    <row r="12" spans="1:7" x14ac:dyDescent="0.3">
      <c r="A12" s="1"/>
      <c r="B12" s="26"/>
      <c r="C12" s="21"/>
      <c r="D12" s="14" t="s">
        <v>3</v>
      </c>
      <c r="E12" s="9"/>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114326</v>
      </c>
      <c r="D17" s="13" t="s">
        <v>3</v>
      </c>
      <c r="E17" s="12">
        <f>SUM(E10:E16)</f>
        <v>15658</v>
      </c>
      <c r="F17" s="13" t="s">
        <v>3</v>
      </c>
      <c r="G17" s="1"/>
    </row>
    <row r="18" spans="1:7" x14ac:dyDescent="0.3">
      <c r="A18" s="1"/>
      <c r="B18" s="52" t="s">
        <v>147</v>
      </c>
      <c r="C18" s="12">
        <f>C17*(1+'Fane 13. Nøgletal'!C11)</f>
        <v>121905.8138</v>
      </c>
      <c r="D18" s="13" t="s">
        <v>3</v>
      </c>
      <c r="E18" s="12">
        <f>E17*(1+'Fane 13. Nøgletal'!C11)</f>
        <v>16696.125400000001</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MnDtN1Hv261a0feOA9KsoLWrqhhZ0tb0Z5poBG5P4hzaqnxrEgx4zDkx3OJc3w6p4tmvHGo0XlOUzmQUIUsCkA==" saltValue="jOM9DH8jMlUv/y/LJItFA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3" t="s">
        <v>92</v>
      </c>
      <c r="C3" s="93"/>
      <c r="D3" s="93"/>
      <c r="E3" s="93"/>
      <c r="F3" s="93"/>
      <c r="G3" s="1"/>
    </row>
    <row r="4" spans="1:7" ht="15" customHeight="1" x14ac:dyDescent="0.3">
      <c r="A4" s="1"/>
      <c r="B4" s="93"/>
      <c r="C4" s="93"/>
      <c r="D4" s="93"/>
      <c r="E4" s="93"/>
      <c r="F4" s="93"/>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7" t="s">
        <v>150</v>
      </c>
      <c r="C8" s="98"/>
      <c r="D8" s="98"/>
      <c r="E8" s="98"/>
      <c r="F8" s="99"/>
      <c r="G8" s="1"/>
    </row>
    <row r="9" spans="1:7" x14ac:dyDescent="0.3">
      <c r="A9" s="1"/>
      <c r="B9" s="71" t="s">
        <v>15</v>
      </c>
      <c r="C9" s="73" t="s">
        <v>10</v>
      </c>
      <c r="D9" s="74"/>
      <c r="E9" s="73" t="s">
        <v>26</v>
      </c>
      <c r="F9" s="27"/>
      <c r="G9" s="1"/>
    </row>
    <row r="10" spans="1:7" x14ac:dyDescent="0.3">
      <c r="A10" s="1"/>
      <c r="B10" s="23" t="s">
        <v>200</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ZFL/r8fYjdkEagY2BkwZHHwc/dbmZaxCU74IxY/VsLY7xJvpsBYaUcyVCyXw3BXh3Hf3BboeIQGRF6ZxhfsSSQ==" saltValue="gGujyLDHO2FBIyhp5UCSX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93</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x14ac:dyDescent="0.3">
      <c r="A7" s="1"/>
      <c r="B7" s="1"/>
      <c r="C7" s="1"/>
      <c r="D7" s="1"/>
      <c r="E7" s="1"/>
      <c r="F7" s="1"/>
      <c r="G7" s="1"/>
    </row>
    <row r="8" spans="1:7" x14ac:dyDescent="0.3">
      <c r="A8" s="1"/>
      <c r="B8" s="97" t="s">
        <v>59</v>
      </c>
      <c r="C8" s="98"/>
      <c r="D8" s="98"/>
      <c r="E8" s="98"/>
      <c r="F8" s="99"/>
      <c r="G8" s="1"/>
    </row>
    <row r="9" spans="1:7" ht="15" customHeight="1" x14ac:dyDescent="0.3">
      <c r="A9" s="1"/>
      <c r="B9" s="54" t="s">
        <v>60</v>
      </c>
      <c r="C9" s="117" t="s">
        <v>10</v>
      </c>
      <c r="D9" s="118"/>
      <c r="E9" s="117" t="s">
        <v>26</v>
      </c>
      <c r="F9" s="118"/>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F9bJBT8Lrs1mgCDtbKx+wJPBGLTpKJMeQgZIKBpY3oqPAbeLbGnPoZrvCklYRNvmZig8cOarqOqSnCxBxsr/QA==" saltValue="BKAAgT5OAiUYh1GC+Dgnx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94</v>
      </c>
      <c r="C3" s="95"/>
      <c r="D3" s="95"/>
      <c r="E3" s="95"/>
      <c r="F3" s="95"/>
      <c r="G3" s="1"/>
    </row>
    <row r="4" spans="1:7" ht="15" customHeight="1" x14ac:dyDescent="0.3">
      <c r="A4" s="1"/>
      <c r="B4" s="95"/>
      <c r="C4" s="95"/>
      <c r="D4" s="95"/>
      <c r="E4" s="95"/>
      <c r="F4" s="95"/>
      <c r="G4" s="1"/>
    </row>
    <row r="5" spans="1:7" x14ac:dyDescent="0.3">
      <c r="A5" s="1"/>
      <c r="B5" s="95"/>
      <c r="C5" s="95"/>
      <c r="D5" s="95"/>
      <c r="E5" s="95"/>
      <c r="F5" s="95"/>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7" t="s">
        <v>152</v>
      </c>
      <c r="C8" s="98"/>
      <c r="D8" s="98"/>
      <c r="E8" s="98"/>
      <c r="F8" s="99"/>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DRG7ErO4YIHm4bpOZoCrQNq/khbq/wZ959P3ZmKaDjP28DvFTopwJGeYKp/lUyPBqXVY2AThYWpqO+/oA9Jn2w==" saltValue="f6JA+LfrrlWCMejm1S2Y8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5" t="s">
        <v>95</v>
      </c>
      <c r="C3" s="95"/>
      <c r="D3" s="1"/>
    </row>
    <row r="4" spans="1:4" ht="15" customHeight="1" x14ac:dyDescent="0.3">
      <c r="A4" s="1"/>
      <c r="B4" s="95"/>
      <c r="C4" s="95"/>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196</v>
      </c>
      <c r="C11" s="49">
        <v>6.6299999999999998E-2</v>
      </c>
      <c r="D11" s="1"/>
    </row>
    <row r="12" spans="1:4" x14ac:dyDescent="0.3">
      <c r="A12" s="1"/>
      <c r="B12" s="97"/>
      <c r="C12" s="99"/>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197</v>
      </c>
      <c r="C18" s="63">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fCrzyTh01mLMgIgLEn3I/sfQjbTj0DeLNnWquCzWbeu8izlM6Wea08SkxpbHGbWD/Mdcxw1n3trWDTa7IwV6hA==" saltValue="D3dK8G3kWtNEA8bDeKECZQ=="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128</v>
      </c>
      <c r="C3" s="93"/>
      <c r="D3" s="93"/>
      <c r="E3" s="1"/>
    </row>
    <row r="4" spans="1:5" ht="15" customHeight="1" x14ac:dyDescent="0.3">
      <c r="A4" s="1"/>
      <c r="B4" s="93"/>
      <c r="C4" s="93"/>
      <c r="D4" s="93"/>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12782625.124566367</v>
      </c>
      <c r="D9" s="8" t="s">
        <v>3</v>
      </c>
      <c r="E9" s="1"/>
    </row>
    <row r="10" spans="1:5" ht="17.100000000000001" customHeight="1" x14ac:dyDescent="0.3">
      <c r="A10" s="1"/>
      <c r="B10" s="24" t="s">
        <v>32</v>
      </c>
      <c r="C10" s="7">
        <f>'Fane 10.1. Varige tillæg'!C18</f>
        <v>121905.8138</v>
      </c>
      <c r="D10" s="8" t="s">
        <v>3</v>
      </c>
      <c r="E10" s="1"/>
    </row>
    <row r="11" spans="1:5" ht="17.100000000000001" customHeight="1" x14ac:dyDescent="0.3">
      <c r="A11" s="1"/>
      <c r="B11" s="24" t="s">
        <v>33</v>
      </c>
      <c r="C11" s="9">
        <f>'Fane 10.1. Varige tillæg'!E18</f>
        <v>16696.125400000001</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856677.35432771</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-126908.76270059975</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3" t="s">
        <v>19</v>
      </c>
      <c r="C20" s="10">
        <f>SUM(C9:C19)</f>
        <v>13650995.655393476</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6349069.2076367503</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3"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0</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20000064.863030225</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mhDlbHhgn5Az5nndssB7CDSZtOxHUQdix4BIiYN+OSOhqqIw+b5nhmPgZI/OEwqUwCXQYKqBL/Lh2pKozBa8g==" saltValue="e1LqEyFoqjFAVez6J4nZN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129</v>
      </c>
      <c r="C3" s="93"/>
      <c r="D3" s="93"/>
      <c r="E3" s="1"/>
    </row>
    <row r="4" spans="1:5" ht="15" customHeight="1" x14ac:dyDescent="0.3">
      <c r="A4" s="1"/>
      <c r="B4" s="93"/>
      <c r="C4" s="93"/>
      <c r="D4" s="93"/>
      <c r="E4" s="1"/>
    </row>
    <row r="5" spans="1:5" x14ac:dyDescent="0.3">
      <c r="A5" s="1"/>
      <c r="B5" s="94"/>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13650995.655393476</v>
      </c>
      <c r="D9" s="8" t="s">
        <v>3</v>
      </c>
      <c r="E9" s="1"/>
    </row>
    <row r="10" spans="1:5" ht="15" customHeight="1" x14ac:dyDescent="0.3">
      <c r="A10" s="1"/>
      <c r="B10" s="47" t="s">
        <v>17</v>
      </c>
      <c r="C10" s="41">
        <f>C9*'Fane 13. Nøgletal'!C11</f>
        <v>905061.0119525874</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-132616.35739429653</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14423440.309951767</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6770012.496103067</v>
      </c>
      <c r="D16" s="11" t="s">
        <v>3</v>
      </c>
      <c r="E16" s="1"/>
    </row>
    <row r="17" spans="1:5" x14ac:dyDescent="0.3">
      <c r="A17" s="1"/>
      <c r="B17" s="25" t="s">
        <v>65</v>
      </c>
      <c r="C17" s="53"/>
      <c r="D17" s="19"/>
      <c r="E17" s="1"/>
    </row>
    <row r="18" spans="1:5" ht="15" customHeight="1" x14ac:dyDescent="0.3">
      <c r="A18" s="1"/>
      <c r="B18" s="45" t="s">
        <v>66</v>
      </c>
      <c r="C18" s="10">
        <f>'Fane 7. Kontrol af ØR2023'!C30</f>
        <v>0</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21193452.806054834</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AnpFuDjSGukX/V/f8CGIu0wPtjj3e/SZMna0IpMILSDslMjWKuBf3pdurxD0dxNwEm4nRn/nqMPGnpRY9P6BYg==" saltValue="vH+vkvv3pi1SlWIuYgoOX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130</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14423440.309951767</v>
      </c>
      <c r="D9" s="8" t="s">
        <v>3</v>
      </c>
      <c r="E9" s="1"/>
    </row>
    <row r="10" spans="1:5" ht="15" customHeight="1" x14ac:dyDescent="0.3">
      <c r="A10" s="1"/>
      <c r="B10" s="47" t="s">
        <v>17</v>
      </c>
      <c r="C10" s="41">
        <f>C9*'Fane 13. Nøgletal'!C11</f>
        <v>956274.09254980215</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-138580.64545174764</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15241133.757049823</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7218864.3245946998</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22459998.081644524</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FqC3jpuP2GI6DxszAlqQxMjZO2mVdo6Or/H2Jj4+LUhWhaClK2FowX2J7qEFv+N51JnbI1pgVwKZf8pp5vXX+w==" saltValue="DAPcf2e+pryfhWPJbHKrH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3" t="s">
        <v>131</v>
      </c>
      <c r="C3" s="93"/>
      <c r="D3" s="93"/>
      <c r="E3" s="1"/>
    </row>
    <row r="4" spans="1:5" ht="15" customHeight="1" x14ac:dyDescent="0.3">
      <c r="A4" s="1"/>
      <c r="B4" s="93"/>
      <c r="C4" s="93"/>
      <c r="D4" s="93"/>
      <c r="E4" s="1"/>
    </row>
    <row r="5" spans="1:5" x14ac:dyDescent="0.3">
      <c r="A5" s="1"/>
      <c r="B5" s="94" t="s">
        <v>20</v>
      </c>
      <c r="C5" s="94"/>
      <c r="D5" s="94"/>
      <c r="E5" s="1"/>
    </row>
    <row r="6" spans="1:5" x14ac:dyDescent="0.3">
      <c r="A6" s="1"/>
      <c r="B6" s="66"/>
      <c r="C6" s="66"/>
      <c r="D6" s="66"/>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15241133.757049823</v>
      </c>
      <c r="D9" s="8" t="s">
        <v>3</v>
      </c>
      <c r="E9" s="1"/>
    </row>
    <row r="10" spans="1:5" ht="15" customHeight="1" x14ac:dyDescent="0.3">
      <c r="A10" s="1"/>
      <c r="B10" s="47" t="s">
        <v>17</v>
      </c>
      <c r="C10" s="9">
        <f>C9*'Fane 13. Nøgletal'!C11</f>
        <v>1010487.1680924032</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-144813.17140029452</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16106807.753741933</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7697475.0293153292</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23804282.783057261</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y7qugreG28N3Y6jHcN+1l4XGtLsid1u3wxeKoFBuArxWpweP/kl2hf17rY1QL9KmNst+p6FXF2nY/S4uzD29gg==" saltValue="HQtzRmCxWvfkkk7ZaExXR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5" t="s">
        <v>134</v>
      </c>
      <c r="C3" s="95"/>
      <c r="D3" s="95"/>
      <c r="E3" s="1"/>
    </row>
    <row r="4" spans="1:5" ht="15" customHeight="1" x14ac:dyDescent="0.3">
      <c r="A4" s="1"/>
      <c r="B4" s="95"/>
      <c r="C4" s="95"/>
      <c r="D4" s="95"/>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12458076.539703118</v>
      </c>
      <c r="D9" s="8" t="s">
        <v>3</v>
      </c>
      <c r="E9" s="1"/>
    </row>
    <row r="10" spans="1:5" x14ac:dyDescent="0.3">
      <c r="A10" s="1"/>
      <c r="B10" s="24" t="s">
        <v>32</v>
      </c>
      <c r="C10" s="7">
        <v>0</v>
      </c>
      <c r="D10" s="8" t="s">
        <v>3</v>
      </c>
      <c r="E10" s="1"/>
    </row>
    <row r="11" spans="1:5" ht="15" customHeight="1" x14ac:dyDescent="0.3">
      <c r="A11" s="1"/>
      <c r="B11" s="24" t="s">
        <v>33</v>
      </c>
      <c r="C11" s="9">
        <v>0</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443507.52481343097</v>
      </c>
      <c r="D16" s="8" t="s">
        <v>3</v>
      </c>
      <c r="E16" s="1"/>
    </row>
    <row r="17" spans="1:5" x14ac:dyDescent="0.3">
      <c r="A17" s="1"/>
      <c r="B17" s="24" t="s">
        <v>9</v>
      </c>
      <c r="C17" s="9">
        <v>0</v>
      </c>
      <c r="D17" s="8" t="s">
        <v>3</v>
      </c>
      <c r="E17" s="1"/>
    </row>
    <row r="18" spans="1:5" x14ac:dyDescent="0.3">
      <c r="A18" s="1"/>
      <c r="B18" s="24" t="s">
        <v>21</v>
      </c>
      <c r="C18" s="9">
        <v>-118958.93995018155</v>
      </c>
      <c r="D18" s="8" t="s">
        <v>3</v>
      </c>
      <c r="E18" s="1"/>
    </row>
    <row r="19" spans="1:5" x14ac:dyDescent="0.3">
      <c r="A19" s="1"/>
      <c r="B19" s="24" t="s">
        <v>22</v>
      </c>
      <c r="C19" s="9">
        <v>0</v>
      </c>
      <c r="D19" s="8" t="s">
        <v>3</v>
      </c>
      <c r="E19" s="1"/>
    </row>
    <row r="20" spans="1:5" x14ac:dyDescent="0.3">
      <c r="A20" s="1"/>
      <c r="B20" s="73" t="s">
        <v>19</v>
      </c>
      <c r="C20" s="10">
        <v>12782625.124566367</v>
      </c>
      <c r="D20" s="11" t="s">
        <v>3</v>
      </c>
      <c r="E20" s="1"/>
    </row>
    <row r="21" spans="1:5" x14ac:dyDescent="0.3">
      <c r="A21" s="1"/>
      <c r="B21" s="52" t="s">
        <v>11</v>
      </c>
      <c r="C21" s="53"/>
      <c r="D21" s="19"/>
      <c r="E21" s="1"/>
    </row>
    <row r="22" spans="1:5" x14ac:dyDescent="0.3">
      <c r="A22" s="1"/>
      <c r="B22" s="54" t="s">
        <v>11</v>
      </c>
      <c r="C22" s="10">
        <v>6988216.2803219194</v>
      </c>
      <c r="D22" s="11" t="s">
        <v>3</v>
      </c>
      <c r="E22" s="1"/>
    </row>
    <row r="23" spans="1:5" x14ac:dyDescent="0.3">
      <c r="A23" s="1"/>
      <c r="B23" s="52" t="s">
        <v>39</v>
      </c>
      <c r="C23" s="53"/>
      <c r="D23" s="19"/>
      <c r="E23" s="1"/>
    </row>
    <row r="24" spans="1:5" ht="15" customHeight="1" x14ac:dyDescent="0.3">
      <c r="A24" s="1"/>
      <c r="B24" s="24" t="s">
        <v>35</v>
      </c>
      <c r="C24" s="9">
        <v>0</v>
      </c>
      <c r="D24" s="8" t="s">
        <v>3</v>
      </c>
      <c r="E24" s="1"/>
    </row>
    <row r="25" spans="1:5" ht="14.25" customHeight="1" x14ac:dyDescent="0.3">
      <c r="A25" s="1"/>
      <c r="B25" s="24" t="s">
        <v>36</v>
      </c>
      <c r="C25" s="9">
        <v>0</v>
      </c>
      <c r="D25" s="8" t="s">
        <v>3</v>
      </c>
      <c r="E25" s="1"/>
    </row>
    <row r="26" spans="1:5" ht="14.25" customHeight="1" x14ac:dyDescent="0.3">
      <c r="A26" s="1"/>
      <c r="B26" s="24" t="s">
        <v>79</v>
      </c>
      <c r="C26" s="9">
        <v>0</v>
      </c>
      <c r="D26" s="8" t="s">
        <v>3</v>
      </c>
      <c r="E26" s="1"/>
    </row>
    <row r="27" spans="1:5" ht="14.25" customHeight="1" x14ac:dyDescent="0.3">
      <c r="A27" s="1"/>
      <c r="B27" s="24" t="s">
        <v>80</v>
      </c>
      <c r="C27" s="9">
        <v>0</v>
      </c>
      <c r="D27" s="8" t="s">
        <v>3</v>
      </c>
      <c r="E27" s="1"/>
    </row>
    <row r="28" spans="1:5" ht="14.25" customHeight="1" x14ac:dyDescent="0.3">
      <c r="A28" s="1"/>
      <c r="B28" s="73" t="s">
        <v>40</v>
      </c>
      <c r="C28" s="50">
        <v>0</v>
      </c>
      <c r="D28" s="11" t="s">
        <v>3</v>
      </c>
      <c r="E28" s="1"/>
    </row>
    <row r="29" spans="1:5" x14ac:dyDescent="0.3">
      <c r="A29" s="1"/>
      <c r="B29" s="25" t="s">
        <v>65</v>
      </c>
      <c r="C29" s="53"/>
      <c r="D29" s="19"/>
      <c r="E29" s="1"/>
    </row>
    <row r="30" spans="1:5" x14ac:dyDescent="0.3">
      <c r="A30" s="1"/>
      <c r="B30" s="58" t="s">
        <v>66</v>
      </c>
      <c r="C30" s="10">
        <v>0</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25" t="s">
        <v>193</v>
      </c>
      <c r="C33" s="53"/>
      <c r="D33" s="19"/>
      <c r="E33" s="1"/>
    </row>
    <row r="34" spans="1:5" ht="15.6" customHeight="1" x14ac:dyDescent="0.3">
      <c r="A34" s="1"/>
      <c r="B34" s="58" t="s">
        <v>194</v>
      </c>
      <c r="C34" s="10">
        <v>363964.98072093091</v>
      </c>
      <c r="D34" s="11" t="s">
        <v>3</v>
      </c>
      <c r="E34" s="1"/>
    </row>
    <row r="35" spans="1:5" ht="15.6" customHeight="1" x14ac:dyDescent="0.3">
      <c r="A35" s="1"/>
      <c r="B35" s="52" t="s">
        <v>67</v>
      </c>
      <c r="C35" s="29">
        <v>20134806.385609217</v>
      </c>
      <c r="D35" s="19" t="s">
        <v>3</v>
      </c>
      <c r="E35" s="1"/>
    </row>
    <row r="36" spans="1:5" ht="30" customHeight="1" x14ac:dyDescent="0.3">
      <c r="A36" s="1"/>
      <c r="B36" s="96" t="s">
        <v>195</v>
      </c>
      <c r="C36" s="96"/>
      <c r="D36" s="96"/>
      <c r="E36" s="1"/>
    </row>
    <row r="37" spans="1:5" ht="27.75" customHeight="1"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x14ac:dyDescent="0.3">
      <c r="A51" s="1"/>
      <c r="B51" s="1"/>
      <c r="C51" s="1"/>
      <c r="D51" s="1"/>
      <c r="E51" s="1"/>
    </row>
    <row r="52" spans="1:5" hidden="1" x14ac:dyDescent="0.3"/>
  </sheetData>
  <sheetProtection algorithmName="SHA-512" hashValue="F68+et1RGBcZR5V8VsAv+Sb67ae9jmyphZYHjeXnBz8LeHg6zNAlWPuBov+cW1g/HQcthvmid0+JK7f/zYbN4A==" saltValue="aI+AF4kgZeDIgAXcYI7+OA=="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5" t="s">
        <v>53</v>
      </c>
      <c r="C3" s="95"/>
      <c r="D3" s="95"/>
      <c r="E3" s="1"/>
    </row>
    <row r="4" spans="1:5" ht="15" customHeight="1" x14ac:dyDescent="0.3">
      <c r="A4" s="1"/>
      <c r="B4" s="95"/>
      <c r="C4" s="95"/>
      <c r="D4" s="95"/>
      <c r="E4" s="1"/>
    </row>
    <row r="5" spans="1:5" ht="15" customHeight="1" x14ac:dyDescent="0.3">
      <c r="A5" s="1"/>
      <c r="B5" s="95"/>
      <c r="C5" s="95"/>
      <c r="D5" s="95"/>
      <c r="E5" s="1"/>
    </row>
    <row r="6" spans="1:5" ht="15" customHeight="1" x14ac:dyDescent="0.3">
      <c r="A6" s="1"/>
      <c r="B6" s="67"/>
      <c r="C6" s="67"/>
      <c r="D6" s="67"/>
      <c r="E6" s="1"/>
    </row>
    <row r="7" spans="1:5" x14ac:dyDescent="0.3">
      <c r="A7" s="1"/>
      <c r="B7" s="1"/>
      <c r="C7" s="32"/>
      <c r="D7" s="1"/>
      <c r="E7" s="1"/>
    </row>
    <row r="8" spans="1:5" x14ac:dyDescent="0.3">
      <c r="A8" s="1"/>
      <c r="B8" s="97" t="s">
        <v>75</v>
      </c>
      <c r="C8" s="98"/>
      <c r="D8" s="99"/>
      <c r="E8" s="1"/>
    </row>
    <row r="9" spans="1:5" x14ac:dyDescent="0.3">
      <c r="A9" s="1"/>
      <c r="B9" s="56" t="s">
        <v>167</v>
      </c>
      <c r="C9" s="22">
        <v>5947946.9975090735</v>
      </c>
      <c r="D9" s="14" t="s">
        <v>3</v>
      </c>
      <c r="E9" s="1"/>
    </row>
    <row r="10" spans="1:5" x14ac:dyDescent="0.3">
      <c r="A10" s="1"/>
      <c r="B10" s="56" t="s">
        <v>110</v>
      </c>
      <c r="C10" s="61">
        <f>('Fane 3. Omkostninger i ØR2024'!C10+'Fane 3. Omkostninger i ØR2024'!C12+'Fane 3. Omkostninger i ØR2024'!C14)*(1+'Fane 13. Nøgletal'!C10)</f>
        <v>0</v>
      </c>
      <c r="D10" s="14" t="s">
        <v>3</v>
      </c>
      <c r="E10" s="1"/>
    </row>
    <row r="11" spans="1:5" x14ac:dyDescent="0.3">
      <c r="A11" s="1"/>
      <c r="B11" s="56" t="s">
        <v>81</v>
      </c>
      <c r="C11" s="22">
        <f>C9*'Fane 13. Nøgletal'!C23+C10*'Fane 13. Nøgletal'!C23</f>
        <v>118958.93995018148</v>
      </c>
      <c r="D11" s="14" t="s">
        <v>3</v>
      </c>
      <c r="E11" s="1"/>
    </row>
    <row r="12" spans="1:5" x14ac:dyDescent="0.3">
      <c r="A12" s="1"/>
      <c r="B12" s="52"/>
      <c r="C12" s="31"/>
      <c r="D12" s="19"/>
      <c r="E12" s="1"/>
    </row>
    <row r="13" spans="1:5" x14ac:dyDescent="0.3">
      <c r="A13" s="1"/>
      <c r="B13" s="1"/>
      <c r="C13" s="32"/>
      <c r="D13" s="1"/>
      <c r="E13" s="1"/>
    </row>
    <row r="14" spans="1:5" x14ac:dyDescent="0.3">
      <c r="A14" s="1"/>
      <c r="B14" s="97" t="s">
        <v>153</v>
      </c>
      <c r="C14" s="98"/>
      <c r="D14" s="99"/>
      <c r="E14" s="1"/>
    </row>
    <row r="15" spans="1:5" x14ac:dyDescent="0.3">
      <c r="A15" s="1"/>
      <c r="B15" s="56" t="s">
        <v>168</v>
      </c>
      <c r="C15" s="22">
        <f>(C9+C10-C11)*(1+'Fane 13. Nøgletal'!C11)</f>
        <v>6215449.9657750474</v>
      </c>
      <c r="D15" s="14" t="s">
        <v>3</v>
      </c>
      <c r="E15" s="1"/>
    </row>
    <row r="16" spans="1:5" x14ac:dyDescent="0.3">
      <c r="A16" s="1"/>
      <c r="B16" s="56" t="s">
        <v>154</v>
      </c>
      <c r="C16" s="22">
        <f>('Fane 2.1. Økonomisk ramme 2025'!C10+'Fane 2.1. Økonomisk ramme 2025'!C12+'Fane 2.1. Økonomisk ramme 2025'!C14)*(1+'Fane 13. Nøgletal'!C11)</f>
        <v>129988.16925494</v>
      </c>
      <c r="D16" s="14" t="s">
        <v>3</v>
      </c>
      <c r="E16" s="1"/>
    </row>
    <row r="17" spans="1:5" x14ac:dyDescent="0.3">
      <c r="A17" s="1"/>
      <c r="B17" s="56" t="s">
        <v>155</v>
      </c>
      <c r="C17" s="22">
        <f>(C15+C16)*'Fane 13. Nøgletal'!C23</f>
        <v>126908.76270059975</v>
      </c>
      <c r="D17" s="14" t="s">
        <v>3</v>
      </c>
      <c r="E17" s="1"/>
    </row>
    <row r="18" spans="1:5" x14ac:dyDescent="0.3">
      <c r="A18" s="1"/>
      <c r="B18" s="52"/>
      <c r="C18" s="31"/>
      <c r="D18" s="19"/>
      <c r="E18" s="1"/>
    </row>
    <row r="19" spans="1:5" x14ac:dyDescent="0.3">
      <c r="A19" s="1"/>
      <c r="B19" s="1"/>
      <c r="C19" s="32"/>
      <c r="D19" s="1"/>
      <c r="E19" s="1"/>
    </row>
    <row r="20" spans="1:5" x14ac:dyDescent="0.3">
      <c r="A20" s="1"/>
      <c r="B20" s="97" t="s">
        <v>170</v>
      </c>
      <c r="C20" s="98"/>
      <c r="D20" s="99"/>
      <c r="E20" s="1"/>
    </row>
    <row r="21" spans="1:5" x14ac:dyDescent="0.3">
      <c r="A21" s="1"/>
      <c r="B21" s="56" t="s">
        <v>169</v>
      </c>
      <c r="C21" s="48">
        <f>(C15+C16-C17)*(1+'Fane 13. Nøgletal'!C11)</f>
        <v>6630817.8697148263</v>
      </c>
      <c r="D21" s="14" t="s">
        <v>3</v>
      </c>
      <c r="E21" s="1"/>
    </row>
    <row r="22" spans="1:5" x14ac:dyDescent="0.3">
      <c r="A22" s="1"/>
      <c r="B22" s="56" t="s">
        <v>171</v>
      </c>
      <c r="C22" s="48">
        <f>(C21)*'Fane 13. Nøgletal'!C23</f>
        <v>132616.35739429653</v>
      </c>
      <c r="D22" s="14" t="s">
        <v>3</v>
      </c>
      <c r="E22" s="1"/>
    </row>
    <row r="23" spans="1:5" x14ac:dyDescent="0.3">
      <c r="A23" s="1"/>
      <c r="B23" s="52"/>
      <c r="C23" s="31"/>
      <c r="D23" s="19"/>
      <c r="E23" s="1"/>
    </row>
    <row r="24" spans="1:5" x14ac:dyDescent="0.3">
      <c r="A24" s="1"/>
      <c r="B24" s="1"/>
      <c r="C24" s="32"/>
      <c r="D24" s="1"/>
      <c r="E24" s="1"/>
    </row>
    <row r="25" spans="1:5" x14ac:dyDescent="0.3">
      <c r="A25" s="1"/>
      <c r="B25" s="97" t="s">
        <v>116</v>
      </c>
      <c r="C25" s="98"/>
      <c r="D25" s="99"/>
      <c r="E25" s="1"/>
    </row>
    <row r="26" spans="1:5" x14ac:dyDescent="0.3">
      <c r="A26" s="1"/>
      <c r="B26" s="56" t="s">
        <v>117</v>
      </c>
      <c r="C26" s="48">
        <f>(C21-C22)*(1+'Fane 13. Nøgletal'!C11)</f>
        <v>6929032.2725873813</v>
      </c>
      <c r="D26" s="14" t="s">
        <v>3</v>
      </c>
      <c r="E26" s="1"/>
    </row>
    <row r="27" spans="1:5" x14ac:dyDescent="0.3">
      <c r="A27" s="1"/>
      <c r="B27" s="56" t="s">
        <v>118</v>
      </c>
      <c r="C27" s="48">
        <f>(C26)*'Fane 13. Nøgletal'!C23</f>
        <v>138580.64545174764</v>
      </c>
      <c r="D27" s="14" t="s">
        <v>3</v>
      </c>
      <c r="E27" s="1"/>
    </row>
    <row r="28" spans="1:5" x14ac:dyDescent="0.3">
      <c r="A28" s="1"/>
      <c r="B28" s="52"/>
      <c r="C28" s="42"/>
      <c r="D28" s="19"/>
      <c r="E28" s="1"/>
    </row>
    <row r="29" spans="1:5" x14ac:dyDescent="0.3">
      <c r="A29" s="1"/>
      <c r="B29" s="1"/>
      <c r="C29" s="32"/>
      <c r="D29" s="1"/>
      <c r="E29" s="1"/>
    </row>
    <row r="30" spans="1:5" x14ac:dyDescent="0.3">
      <c r="A30" s="1"/>
      <c r="B30" s="97" t="s">
        <v>136</v>
      </c>
      <c r="C30" s="98"/>
      <c r="D30" s="99"/>
      <c r="E30" s="1"/>
    </row>
    <row r="31" spans="1:5" x14ac:dyDescent="0.3">
      <c r="A31" s="1"/>
      <c r="B31" s="56" t="s">
        <v>137</v>
      </c>
      <c r="C31" s="48">
        <f>(C26-C27)*(1+'Fane 13. Nøgletal'!C11)</f>
        <v>7240658.5700147264</v>
      </c>
      <c r="D31" s="14" t="s">
        <v>3</v>
      </c>
      <c r="E31" s="1"/>
    </row>
    <row r="32" spans="1:5" x14ac:dyDescent="0.3">
      <c r="A32" s="1"/>
      <c r="B32" s="56" t="s">
        <v>138</v>
      </c>
      <c r="C32" s="48">
        <f>(C31)*'Fane 13. Nøgletal'!C23</f>
        <v>144813.17140029452</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X3ia2g+e5W89rMRxIhKDYLopy9zKIbOnK3Fu9n/PQ0+MTgxd1RANYkXyQjzrPi4Mab9gm401KKGxShVVC05hDw==" saltValue="FNgjfOtQTqJ/mVFx+1U/N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0" t="s">
        <v>54</v>
      </c>
      <c r="C3" s="101"/>
      <c r="D3" s="101"/>
      <c r="E3" s="1"/>
    </row>
    <row r="4" spans="1:5" ht="15" customHeight="1" x14ac:dyDescent="0.3">
      <c r="A4" s="1"/>
      <c r="B4" s="101"/>
      <c r="C4" s="101"/>
      <c r="D4" s="101"/>
      <c r="E4" s="1"/>
    </row>
    <row r="5" spans="1:5" ht="15" customHeight="1" x14ac:dyDescent="0.3">
      <c r="A5" s="1"/>
      <c r="B5" s="101"/>
      <c r="C5" s="101"/>
      <c r="D5" s="101"/>
      <c r="E5" s="1"/>
    </row>
    <row r="6" spans="1:5" ht="15" customHeight="1" x14ac:dyDescent="0.3">
      <c r="A6" s="1"/>
      <c r="B6" s="1"/>
      <c r="C6" s="1"/>
      <c r="D6" s="1"/>
      <c r="E6" s="1"/>
    </row>
    <row r="7" spans="1:5" ht="15" customHeight="1" x14ac:dyDescent="0.3">
      <c r="A7" s="1"/>
      <c r="B7" s="1"/>
      <c r="C7" s="1"/>
      <c r="D7" s="1"/>
      <c r="E7" s="1"/>
    </row>
    <row r="8" spans="1:5" x14ac:dyDescent="0.3">
      <c r="A8" s="1"/>
      <c r="B8" s="97" t="s">
        <v>76</v>
      </c>
      <c r="C8" s="98"/>
      <c r="D8" s="99"/>
      <c r="E8" s="1"/>
    </row>
    <row r="9" spans="1:5" x14ac:dyDescent="0.3">
      <c r="A9" s="1"/>
      <c r="B9" s="56" t="s">
        <v>162</v>
      </c>
      <c r="C9" s="48">
        <v>7737709.883047495</v>
      </c>
      <c r="D9" s="14" t="s">
        <v>3</v>
      </c>
      <c r="E9" s="1"/>
    </row>
    <row r="10" spans="1:5" x14ac:dyDescent="0.3">
      <c r="A10" s="1"/>
      <c r="B10" s="56" t="s">
        <v>113</v>
      </c>
      <c r="C10" s="61">
        <f>('Fane 3. Omkostninger i ØR2024'!C11+'Fane 3. Omkostninger i ØR2024'!C13+'Fane 3. Omkostninger i ØR2024'!C15)*(1+'Fane 13. Nøgletal'!C10)</f>
        <v>0</v>
      </c>
      <c r="D10" s="14" t="s">
        <v>3</v>
      </c>
      <c r="E10" s="1"/>
    </row>
    <row r="11" spans="1:5" x14ac:dyDescent="0.3">
      <c r="A11" s="1"/>
      <c r="B11" s="56" t="s">
        <v>114</v>
      </c>
      <c r="C11" s="61">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7" t="s">
        <v>156</v>
      </c>
      <c r="C14" s="98"/>
      <c r="D14" s="99"/>
      <c r="E14" s="1"/>
    </row>
    <row r="15" spans="1:5" x14ac:dyDescent="0.3">
      <c r="A15" s="1"/>
      <c r="B15" s="56" t="s">
        <v>163</v>
      </c>
      <c r="C15" s="48">
        <f>(C9+C10-C11)*(1+'Fane 13. Nøgletal'!C11)</f>
        <v>8250720.048293544</v>
      </c>
      <c r="D15" s="14" t="s">
        <v>3</v>
      </c>
      <c r="E15" s="1"/>
    </row>
    <row r="16" spans="1:5" x14ac:dyDescent="0.3">
      <c r="A16" s="1"/>
      <c r="B16" s="56" t="s">
        <v>157</v>
      </c>
      <c r="C16" s="48">
        <f>('Fane 2.1. Økonomisk ramme 2025'!C11+'Fane 2.1. Økonomisk ramme 2025'!C13+'Fane 2.1. Økonomisk ramme 2025'!C15)*(1+'Fane 13. Nøgletal'!C11)</f>
        <v>17803.078514020002</v>
      </c>
      <c r="D16" s="14" t="s">
        <v>3</v>
      </c>
      <c r="E16" s="1"/>
    </row>
    <row r="17" spans="1:5" x14ac:dyDescent="0.3">
      <c r="A17" s="1"/>
      <c r="B17" s="56" t="s">
        <v>158</v>
      </c>
      <c r="C17" s="61">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7" t="s">
        <v>166</v>
      </c>
      <c r="C20" s="98"/>
      <c r="D20" s="99"/>
      <c r="E20" s="1"/>
    </row>
    <row r="21" spans="1:5" x14ac:dyDescent="0.3">
      <c r="A21" s="1"/>
      <c r="B21" s="56" t="s">
        <v>164</v>
      </c>
      <c r="C21" s="48">
        <f>(C15+C16-C17)*(1+'Fane 13. Nøgletal'!C11)</f>
        <v>8816726.2101149056</v>
      </c>
      <c r="D21" s="14" t="s">
        <v>3</v>
      </c>
      <c r="E21" s="1"/>
    </row>
    <row r="22" spans="1:5" x14ac:dyDescent="0.3">
      <c r="A22" s="1"/>
      <c r="B22" s="56" t="s">
        <v>165</v>
      </c>
      <c r="C22" s="61">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7" t="s">
        <v>119</v>
      </c>
      <c r="C25" s="98"/>
      <c r="D25" s="99"/>
      <c r="E25" s="1"/>
    </row>
    <row r="26" spans="1:5" x14ac:dyDescent="0.3">
      <c r="A26" s="1"/>
      <c r="B26" s="56" t="s">
        <v>120</v>
      </c>
      <c r="C26" s="48">
        <f>(C21-C22)*(1+'Fane 13. Nøgletal'!C11)</f>
        <v>9401275.1578455232</v>
      </c>
      <c r="D26" s="14" t="s">
        <v>3</v>
      </c>
      <c r="E26" s="1"/>
    </row>
    <row r="27" spans="1:5" x14ac:dyDescent="0.3">
      <c r="A27" s="1"/>
      <c r="B27" s="56" t="s">
        <v>121</v>
      </c>
      <c r="C27" s="61">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7" t="s">
        <v>139</v>
      </c>
      <c r="C30" s="98"/>
      <c r="D30" s="99"/>
      <c r="E30" s="1"/>
    </row>
    <row r="31" spans="1:5" x14ac:dyDescent="0.3">
      <c r="A31" s="1"/>
      <c r="B31" s="56" t="s">
        <v>140</v>
      </c>
      <c r="C31" s="48">
        <f>(C26-C27)*(1+'Fane 13. Nøgletal'!C11)</f>
        <v>10024579.700810682</v>
      </c>
      <c r="D31" s="14" t="s">
        <v>3</v>
      </c>
      <c r="E31" s="1"/>
    </row>
    <row r="32" spans="1:5" x14ac:dyDescent="0.3">
      <c r="A32" s="1"/>
      <c r="B32" s="56" t="s">
        <v>141</v>
      </c>
      <c r="C32" s="61">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D3Iflc5GqEU/WZS3NCZC1tGPbCF8oUskIzYq7wkGjDLO7EHHfYSeB2IrJkVPNhPu9srOfoF0rzIfqh30Ufzpmw==" saltValue="4rxKPD6k/yRCXFnAJzIeU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3" t="s">
        <v>41</v>
      </c>
      <c r="C3" s="93"/>
      <c r="D3" s="1"/>
    </row>
    <row r="4" spans="1:4" ht="15" customHeight="1" x14ac:dyDescent="0.3">
      <c r="A4" s="1"/>
      <c r="B4" s="93"/>
      <c r="C4" s="93"/>
      <c r="D4" s="1"/>
    </row>
    <row r="5" spans="1:4" x14ac:dyDescent="0.3">
      <c r="A5" s="1"/>
      <c r="B5" s="1"/>
      <c r="C5" s="1"/>
      <c r="D5" s="1"/>
    </row>
    <row r="6" spans="1:4" x14ac:dyDescent="0.3">
      <c r="A6" s="1"/>
      <c r="B6" s="1"/>
      <c r="C6" s="1"/>
      <c r="D6" s="1"/>
    </row>
    <row r="7" spans="1:4" x14ac:dyDescent="0.3">
      <c r="A7" s="1"/>
      <c r="B7" s="1"/>
      <c r="C7" s="1"/>
      <c r="D7" s="1"/>
    </row>
    <row r="8" spans="1:4" x14ac:dyDescent="0.3">
      <c r="A8" s="1"/>
      <c r="B8" s="97" t="s">
        <v>9</v>
      </c>
      <c r="C8" s="99"/>
      <c r="D8" s="1"/>
    </row>
    <row r="9" spans="1:4" x14ac:dyDescent="0.3">
      <c r="A9" s="1"/>
      <c r="B9" s="56" t="s">
        <v>160</v>
      </c>
      <c r="C9" s="44">
        <v>0</v>
      </c>
      <c r="D9" s="1"/>
    </row>
    <row r="10" spans="1:4" x14ac:dyDescent="0.3">
      <c r="A10" s="1"/>
      <c r="B10" s="52"/>
      <c r="C10" s="19"/>
      <c r="D10" s="1"/>
    </row>
    <row r="11" spans="1:4" ht="15" customHeight="1" x14ac:dyDescent="0.3">
      <c r="A11" s="1"/>
      <c r="B11" s="102" t="s">
        <v>161</v>
      </c>
      <c r="C11" s="103"/>
      <c r="D11" s="1"/>
    </row>
    <row r="12" spans="1:4" ht="13.5" customHeight="1" x14ac:dyDescent="0.3">
      <c r="A12" s="1"/>
      <c r="B12" s="104"/>
      <c r="C12" s="105"/>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4H9eLvJPIB3X9AA0pKgXBLD7BiBytsQLTaT+wq0jEOKseXn/r2KIeXftV7RZTP4Je0amCScQYdY1qu/zVIsvNQ==" saltValue="QtY9gA8+HzeLhYnZsretKg=="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2024-09-03T18:24:00Z</dcterms:modified>
</cp:coreProperties>
</file>