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KLINTING VANDVÆRK (V006)\ØR2024\"/>
    </mc:Choice>
  </mc:AlternateContent>
  <xr:revisionPtr revIDLastSave="0" documentId="13_ncr:1_{1DC7CD00-2B8A-405D-9804-C92D371EC13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31" i="16" l="1"/>
  <c r="E33" i="16" s="1"/>
  <c r="E27" i="16"/>
  <c r="E24" i="2" s="1"/>
  <c r="E9" i="2"/>
  <c r="E15" i="4" l="1"/>
  <c r="E15" i="3"/>
  <c r="E17" i="5"/>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<sst xmlns="http://schemas.openxmlformats.org/spreadsheetml/2006/main" count="347" uniqueCount="153">
  <si>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</si>
  <si>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</si>
  <si>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</si>
  <si>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</si>
  <si>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</si>
  <si>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</si>
  <si>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</si>
  <si>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</si>
  <si>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</si>
  <si>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</si>
  <si>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</si>
  <si>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</si>
  <si>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</si>
  <si>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</si>
  <si>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</si>
  <si>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</si>
  <si>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</si>
  <si>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</si>
  <si>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</si>
  <si>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</si>
  <si>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</si>
  <si>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</si>
  <si>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</si>
  <si>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</si>
  <si>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</si>
  <si>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</si>
  <si>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</si>
  <si>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</si>
  <si>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</si>
  <si>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</si>
  <si>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</si>
  <si>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</si>
  <si>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</si>
  <si>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</si>
  <si>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</si>
  <si>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</si>
  <si>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</si>
  <si>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</si>
  <si>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</si>
  <si>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</si>
  <si>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</si>
  <si>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</si>
  <si>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</si>
  <si>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</si>
  <si>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</si>
  <si>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</si>
  <si>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</si>
  <si>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</si>
  <si>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</si>
  <si>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</si>
  <si>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</si>
  <si>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</si>
  <si>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</si>
  <si>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</si>
  <si>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</si>
  <si>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</si>
  <si>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</si>
  <si>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</si>
  <si>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</si>
  <si>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</si>
  <si>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</si>
  <si>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</si>
  <si>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</si>
  <si>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</si>
  <si>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</si>
  <si>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</si>
  <si>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</si>
  <si>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</si>
  <si>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</si>
  <si>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</si>
  <si>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</si>
  <si>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</si>
  <si>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</si>
  <si>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</si>
  <si>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</si>
  <si>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</si>
  <si>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</si>
  <si>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</si>
  <si>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</si>
  <si>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</si>
  <si>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</si>
  <si>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</si>
  <si>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</si>
  <si>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</si>
  <si>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</si>
  <si>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</si>
  <si>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</si>
  <si>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</si>
  <si>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</si>
  <si>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</si>
  <si>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</si>
  <si>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</si>
  <si>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</si>
  <si>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</si>
  <si>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</si>
  <si>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</si>
  <si>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</si>
  <si>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</si>
  <si>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</si>
  <si>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</si>
  <si>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</si>
  <si>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</si>
  <si>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</si>
  <si>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</si>
  <si>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</si>
  <si>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</si>
  <si>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</si>
  <si>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</si>
  <si>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</si>
  <si>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</si>
  <si>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</si>
  <si>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</si>
  <si>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</si>
  <si>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</si>
  <si>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</si>
  <si>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</si>
  <si>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</si>
  <si>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</si>
  <si>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</si>
  <si>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</si>
  <si>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</si>
  <si>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</si>
  <si>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</si>
  <si>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</si>
  <si>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</si>
  <si>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</si>
  <si>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</si>
  <si>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</si>
  <si>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</si>
  <si>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</si>
  <si>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</si>
  <si>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</si>
  <si>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</si>
  <si>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Kontrol med overholdelse af økonomiske ramme</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</si>
  <si>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</si>
  <si>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</si>
  <si>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</si>
  <si>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</si>
  <si>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</si>
  <si>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</si>
  <si>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Selskabsskatter</t>
  </si>
  <si>
    <t>Erstatninger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</si>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</sst>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0" xfId="0" applyFont="1" applyFill="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4" t="s">
        <v>127</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9" t="s">
        <v>79</v>
      </c>
      <c r="E13" s="80"/>
      <c r="F13" s="80"/>
      <c r="G13" s="81"/>
      <c r="H13" s="1"/>
      <c r="I13" s="1"/>
    </row>
    <row r="14" spans="1:9" x14ac:dyDescent="0.25">
      <c r="A14" s="1"/>
      <c r="B14" s="1"/>
      <c r="C14" s="6" t="s">
        <v>14</v>
      </c>
      <c r="D14" s="79" t="s">
        <v>109</v>
      </c>
      <c r="E14" s="80"/>
      <c r="F14" s="80"/>
      <c r="G14" s="81"/>
      <c r="H14" s="1"/>
      <c r="I14" s="1"/>
    </row>
    <row r="15" spans="1:9" x14ac:dyDescent="0.25">
      <c r="A15" s="1"/>
      <c r="B15" s="1"/>
      <c r="C15" s="6" t="s">
        <v>26</v>
      </c>
      <c r="D15" s="79" t="s">
        <v>67</v>
      </c>
      <c r="E15" s="80"/>
      <c r="F15" s="80"/>
      <c r="G15" s="81"/>
      <c r="H15" s="1"/>
      <c r="I15" s="1"/>
    </row>
    <row r="16" spans="1:9" x14ac:dyDescent="0.25">
      <c r="A16" s="1"/>
      <c r="B16" s="1"/>
      <c r="C16" s="6" t="s">
        <v>27</v>
      </c>
      <c r="D16" s="79" t="s">
        <v>106</v>
      </c>
      <c r="E16" s="80"/>
      <c r="F16" s="80"/>
      <c r="G16" s="81"/>
      <c r="H16" s="1"/>
      <c r="I16" s="1"/>
    </row>
    <row r="17" spans="1:9" x14ac:dyDescent="0.25">
      <c r="A17" s="1"/>
      <c r="B17" s="1"/>
      <c r="C17" s="6" t="s">
        <v>44</v>
      </c>
      <c r="D17" s="79" t="s">
        <v>107</v>
      </c>
      <c r="E17" s="80"/>
      <c r="F17" s="80"/>
      <c r="G17" s="81"/>
      <c r="H17" s="1"/>
      <c r="I17" s="1"/>
    </row>
    <row r="18" spans="1:9" x14ac:dyDescent="0.25">
      <c r="A18" s="1"/>
      <c r="B18" s="1"/>
      <c r="C18" s="6" t="s">
        <v>7</v>
      </c>
      <c r="D18" s="76" t="s">
        <v>11</v>
      </c>
      <c r="E18" s="77"/>
      <c r="F18" s="77"/>
      <c r="G18" s="78"/>
      <c r="H18" s="1"/>
      <c r="I18" s="1"/>
    </row>
    <row r="19" spans="1:9" x14ac:dyDescent="0.25">
      <c r="A19" s="1"/>
      <c r="B19" s="1"/>
      <c r="C19" s="6" t="s">
        <v>8</v>
      </c>
      <c r="D19" s="70" t="s">
        <v>108</v>
      </c>
      <c r="E19" s="71"/>
      <c r="F19" s="71"/>
      <c r="G19" s="72"/>
      <c r="H19" s="1"/>
      <c r="I19" s="1"/>
    </row>
    <row r="20" spans="1:9" x14ac:dyDescent="0.25">
      <c r="A20" s="1"/>
      <c r="B20" s="1"/>
      <c r="C20" s="6" t="s">
        <v>41</v>
      </c>
      <c r="D20" s="70" t="s">
        <v>82</v>
      </c>
      <c r="E20" s="71"/>
      <c r="F20" s="71"/>
      <c r="G20" s="72"/>
      <c r="H20" s="1"/>
      <c r="I20" s="1"/>
    </row>
    <row r="21" spans="1:9" x14ac:dyDescent="0.25">
      <c r="A21" s="1"/>
      <c r="B21" s="1"/>
      <c r="C21" s="6" t="s">
        <v>105</v>
      </c>
      <c r="D21" s="70" t="s">
        <v>78</v>
      </c>
      <c r="E21" s="71"/>
      <c r="F21" s="71"/>
      <c r="G21" s="72"/>
      <c r="H21" s="1"/>
      <c r="I21" s="1"/>
    </row>
    <row r="22" spans="1:9" x14ac:dyDescent="0.25">
      <c r="A22" s="1"/>
      <c r="B22" s="1"/>
      <c r="C22" s="6" t="s">
        <v>89</v>
      </c>
      <c r="D22" s="70" t="s">
        <v>33</v>
      </c>
      <c r="E22" s="71"/>
      <c r="F22" s="71"/>
      <c r="G22" s="72"/>
      <c r="H22" s="1"/>
      <c r="I22" s="1"/>
    </row>
    <row r="23" spans="1:9" x14ac:dyDescent="0.25">
      <c r="A23" s="1"/>
      <c r="B23" s="1"/>
      <c r="C23" s="6" t="s">
        <v>90</v>
      </c>
      <c r="D23" s="70" t="s">
        <v>34</v>
      </c>
      <c r="E23" s="71"/>
      <c r="F23" s="71"/>
      <c r="G23" s="72"/>
      <c r="H23" s="1"/>
      <c r="I23" s="1"/>
    </row>
    <row r="24" spans="1:9" x14ac:dyDescent="0.25">
      <c r="A24" s="1"/>
      <c r="B24" s="1"/>
      <c r="C24" s="6" t="s">
        <v>9</v>
      </c>
      <c r="D24" s="70" t="s">
        <v>47</v>
      </c>
      <c r="E24" s="71"/>
      <c r="F24" s="71"/>
      <c r="G24" s="72"/>
      <c r="H24" s="1"/>
      <c r="I24" s="1"/>
    </row>
    <row r="25" spans="1:9" x14ac:dyDescent="0.25">
      <c r="A25" s="1"/>
      <c r="B25" s="1"/>
      <c r="C25" s="6" t="s">
        <v>37</v>
      </c>
      <c r="D25" s="70" t="s">
        <v>28</v>
      </c>
      <c r="E25" s="71"/>
      <c r="F25" s="71"/>
      <c r="G25" s="72"/>
      <c r="H25" s="1"/>
      <c r="I25" s="1"/>
    </row>
    <row r="26" spans="1:9" x14ac:dyDescent="0.25">
      <c r="A26" s="1"/>
      <c r="B26" s="1"/>
      <c r="C26" s="6" t="s">
        <v>91</v>
      </c>
      <c r="D26" s="73" t="s">
        <v>42</v>
      </c>
      <c r="E26" s="74"/>
      <c r="F26" s="74"/>
      <c r="G26" s="7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4vHWGkiQrfLsuuj3uYd1eniCozgtKz77cF698iZ6Ne91KR8WsAyGGUct62d8We/Gqy53TZ94Y4v6SE9zRLPNPA==" saltValue="yFkuFTa9qB/4i5ILCjg7d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SKqR9aSUo21M6BGlcdS7PM5UeTuCG+8revITYSWewpEt/WwESWblJOfj5KEBj/gvyPUjaIMB9X8IaoXrQqEVlw==" saltValue="ulwXonKqX8Wk13NajUDLm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j1xUQ2IH2vujswmRFBK3t5i/14ITnGAiCjHsYI6zppjSEzHjr27xB+zkhYHm8hpD2dYP6H2NgQEII4+k84i/EA==" saltValue="r+0vIidgYybahLNY2lduN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152</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sP3RM9thUmo8b+JqSUnA9CZIBIiYHLVyFLuk2IBtyQ0BEsZBkMG6+WoAUckG11vDrTIK1scwqvtWowRKFuBFA==" saltValue="xnwQaqupe5qFhw8NuCmOl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8"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MMeU5d2N1qbaEohCsoOrOCK9kUyxrSbJCgTsSyHrjEELjz+Qrbjx1R/Y1hMXSihUM/J1HHY+ls5cREjXNpSVbA==" saltValue="Ic/QClYuSotRFIVheGEaM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8" t="s">
        <v>137</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sIAolInJoGraNtGCIGcpiO+SlGwPqPFadTYmrIVrNE++YVHDVb2Dw3BpdwKnr0l/wArqMf6DexU1SUtx5WPrA==" saltValue="Sr/plEX0SjXXA1Wlohkfu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Q003qMBuNPaQqxPE3F/gOo8F8PL+dHumHzT4FlrX3/rmy1sjwj/+ENcfjJ/RnugvDddUYNT9/j/9jDyN4ausJg==" saltValue="RjZ6sdUrq6lqROui9aSW1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5170678.5851547103</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184076.1576315077</v>
      </c>
      <c r="F13" s="45" t="s">
        <v>3</v>
      </c>
      <c r="G13" s="1"/>
    </row>
    <row r="14" spans="1:7" ht="17.100000000000001" customHeight="1" x14ac:dyDescent="0.25">
      <c r="A14" s="1"/>
      <c r="B14" s="24" t="s">
        <v>39</v>
      </c>
      <c r="C14" s="45"/>
      <c r="D14" s="45"/>
      <c r="E14" s="8">
        <f>-SUM(E9,E10:E13)*'Fane 11. Nøgletal'!C21</f>
        <v>-91030.830627365722</v>
      </c>
      <c r="F14" s="45" t="s">
        <v>3</v>
      </c>
      <c r="G14" s="1"/>
    </row>
    <row r="15" spans="1:7" ht="15" customHeight="1" x14ac:dyDescent="0.25">
      <c r="A15" s="1"/>
      <c r="B15" s="56" t="s">
        <v>19</v>
      </c>
      <c r="C15" s="28"/>
      <c r="D15" s="28"/>
      <c r="E15" s="9">
        <f>SUM(E9,E10:E14)</f>
        <v>5263723.9121588524</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3517285.5645715198</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ØR2022'!E27</f>
        <v>0</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8781009.4767303728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dtYavxLRRX28oLrZuDWtovFd+imhhmaW2AHQbQWyWba6oK3HGNu8E/iiktrKkesD+clIj+yrxMEQCGF57vkHw==" saltValue="So6xMB/50bo9LbOqSuzLc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5263723.9121588524</v>
      </c>
      <c r="F8" s="45" t="s">
        <v>3</v>
      </c>
      <c r="G8" s="1"/>
    </row>
    <row r="9" spans="1:7" ht="15" customHeight="1" x14ac:dyDescent="0.25">
      <c r="A9" s="1"/>
      <c r="B9" s="27" t="s">
        <v>17</v>
      </c>
      <c r="C9" s="45"/>
      <c r="D9" s="45"/>
      <c r="E9" s="8">
        <f>SUM(E8:E8)*'Fane 11. Nøgletal'!C16</f>
        <v>425308.89210243529</v>
      </c>
      <c r="F9" s="45" t="s">
        <v>3</v>
      </c>
      <c r="G9" s="1"/>
    </row>
    <row r="10" spans="1:7" ht="15" customHeight="1" x14ac:dyDescent="0.25">
      <c r="A10" s="1"/>
      <c r="B10" s="27" t="s">
        <v>39</v>
      </c>
      <c r="C10" s="45"/>
      <c r="D10" s="45"/>
      <c r="E10" s="8">
        <f>-SUM(E8:E9)*'Fane 11. Nøgletal'!C21</f>
        <v>-96713.557672441893</v>
      </c>
      <c r="F10" s="45" t="s">
        <v>3</v>
      </c>
      <c r="G10" s="1"/>
    </row>
    <row r="11" spans="1:7" ht="15" customHeight="1" x14ac:dyDescent="0.25">
      <c r="A11" s="1"/>
      <c r="B11" s="28" t="s">
        <v>19</v>
      </c>
      <c r="C11" s="28"/>
      <c r="D11" s="28"/>
      <c r="E11" s="9">
        <f>SUM(E8:E10)</f>
        <v>5592319.2465888457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3801482.2381888987</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-17565.769903594628</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9376235.7148741502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HQe6q+L9lOPCg78GjtbLkDNFBSzoiTQ0AQ1vdNarPn3MdiYS7O9Hhwd8CWYipQFo7kQsdEhTHXmAhZaMTD98w==" saltValue="/eHCalZzzKskOaXzxas++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5592319.2465888457</v>
      </c>
      <c r="F8" s="45" t="s">
        <v>3</v>
      </c>
      <c r="G8" s="1"/>
    </row>
    <row r="9" spans="1:7" ht="15" customHeight="1" x14ac:dyDescent="0.25">
      <c r="A9" s="1"/>
      <c r="B9" s="27" t="s">
        <v>17</v>
      </c>
      <c r="C9" s="45"/>
      <c r="D9" s="45"/>
      <c r="E9" s="8">
        <f>SUM(E8:E8)*'Fane 11. Nøgletal'!C16</f>
        <v>451859.39512437873</v>
      </c>
      <c r="F9" s="45" t="s">
        <v>3</v>
      </c>
      <c r="G9" s="1"/>
    </row>
    <row r="10" spans="1:7" ht="15" customHeight="1" x14ac:dyDescent="0.25">
      <c r="A10" s="1"/>
      <c r="B10" s="27" t="s">
        <v>39</v>
      </c>
      <c r="C10" s="45"/>
      <c r="D10" s="45"/>
      <c r="E10" s="8">
        <f>-SUM(E8:E9)*'Fane 11. Nøgletal'!C21</f>
        <v>-102751.03690912483</v>
      </c>
      <c r="F10" s="45" t="s">
        <v>3</v>
      </c>
      <c r="G10" s="1"/>
    </row>
    <row r="11" spans="1:7" x14ac:dyDescent="0.25">
      <c r="A11" s="1"/>
      <c r="B11" s="28" t="s">
        <v>19</v>
      </c>
      <c r="C11" s="28"/>
      <c r="D11" s="28"/>
      <c r="E11" s="9">
        <f>SUM(E8:E10)</f>
        <v>5941427.6048040995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4108642.0030345614</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-17565.769903594628</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10032503.837935066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u52ZfoqnWpf6iPlfEROCf0nJtqSB6gHpwuqScvAlGzpqmM39OJ3V+cZfoIMriT4UH3Rk49xzp2ij3QyITTM6Q==" saltValue="3pMfl4/uDJjnUPB9fkw7C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5941427.6048040995</v>
      </c>
      <c r="F8" s="45" t="s">
        <v>3</v>
      </c>
      <c r="G8" s="1"/>
    </row>
    <row r="9" spans="1:7" ht="15" customHeight="1" x14ac:dyDescent="0.25">
      <c r="A9" s="1"/>
      <c r="B9" s="27" t="s">
        <v>17</v>
      </c>
      <c r="C9" s="45"/>
      <c r="D9" s="45"/>
      <c r="E9" s="8">
        <f>SUM(E8:E8)*'Fane 11. Nøgletal'!C16</f>
        <v>480067.35046817124</v>
      </c>
      <c r="F9" s="45" t="s">
        <v>3</v>
      </c>
      <c r="G9" s="1"/>
    </row>
    <row r="10" spans="1:7" ht="15" customHeight="1" x14ac:dyDescent="0.25">
      <c r="A10" s="1"/>
      <c r="B10" s="27" t="s">
        <v>39</v>
      </c>
      <c r="C10" s="45"/>
      <c r="D10" s="45"/>
      <c r="E10" s="8">
        <f>-SUM(E8:E9)*'Fane 11. Nøgletal'!C21</f>
        <v>-109165.4142396286</v>
      </c>
      <c r="F10" s="45" t="s">
        <v>3</v>
      </c>
      <c r="G10" s="1"/>
    </row>
    <row r="11" spans="1:7" x14ac:dyDescent="0.25">
      <c r="A11" s="1"/>
      <c r="B11" s="28" t="s">
        <v>19</v>
      </c>
      <c r="C11" s="28"/>
      <c r="D11" s="28"/>
      <c r="E11" s="9">
        <f>SUM(E8:E10)</f>
        <v>6312329.5410326421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4440620.2768797539</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10752949.817912396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5OqfbcSu1aROOHrzHciTIg8fAWkNr04CI/MWES/UGb05r/BsTkFAbZ2xKAGG4GSgS2r6t/W3stwo+jYLEQUw==" saltValue="ay3iSOrWAaGyUtnr/Fawm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5079277.9935169714</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180822.29656920419</v>
      </c>
      <c r="F13" s="45" t="s">
        <v>3</v>
      </c>
      <c r="G13" s="1"/>
    </row>
    <row r="14" spans="1:7" x14ac:dyDescent="0.25">
      <c r="A14" s="1"/>
      <c r="B14" s="24" t="s">
        <v>39</v>
      </c>
      <c r="C14" s="45"/>
      <c r="D14" s="45"/>
      <c r="E14" s="8">
        <v>-89421.704931464992</v>
      </c>
      <c r="F14" s="45" t="s">
        <v>3</v>
      </c>
      <c r="G14" s="1"/>
    </row>
    <row r="15" spans="1:7" x14ac:dyDescent="0.25">
      <c r="A15" s="1"/>
      <c r="B15" s="56" t="s">
        <v>19</v>
      </c>
      <c r="C15" s="28"/>
      <c r="D15" s="28"/>
      <c r="E15" s="9">
        <v>5170678.5851547103</v>
      </c>
      <c r="F15" s="47" t="s">
        <v>3</v>
      </c>
      <c r="G15" s="1"/>
    </row>
    <row r="16" spans="1:7" x14ac:dyDescent="0.25">
      <c r="A16" s="1"/>
      <c r="B16" s="46" t="s">
        <v>11</v>
      </c>
      <c r="C16" s="46"/>
      <c r="D16" s="46"/>
      <c r="E16" s="46"/>
      <c r="F16" s="46"/>
      <c r="G16" s="1"/>
    </row>
    <row r="17" spans="1:7" x14ac:dyDescent="0.25">
      <c r="A17" s="1"/>
      <c r="B17" s="47" t="s">
        <v>11</v>
      </c>
      <c r="C17" s="47"/>
      <c r="D17" s="47"/>
      <c r="E17" s="9">
        <v>3271251.7386129601</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47" t="s">
        <v>133</v>
      </c>
      <c r="C24" s="46"/>
      <c r="D24" s="46"/>
      <c r="E24" s="9">
        <v>0</v>
      </c>
      <c r="F24" s="47" t="s">
        <v>3</v>
      </c>
      <c r="G24" s="1"/>
    </row>
    <row r="25" spans="1:7" x14ac:dyDescent="0.25">
      <c r="A25" s="1"/>
      <c r="B25" s="46" t="s">
        <v>64</v>
      </c>
      <c r="C25" s="46"/>
      <c r="D25" s="47"/>
      <c r="E25" s="46"/>
      <c r="F25" s="46"/>
      <c r="G25" s="1"/>
    </row>
    <row r="26" spans="1:7" x14ac:dyDescent="0.25">
      <c r="A26" s="1"/>
      <c r="B26" s="47" t="s">
        <v>65</v>
      </c>
      <c r="C26" s="47"/>
      <c r="D26" s="46"/>
      <c r="E26" s="9">
        <v>0</v>
      </c>
      <c r="F26" s="47" t="s">
        <v>3</v>
      </c>
      <c r="G26" s="1"/>
    </row>
    <row r="27" spans="1:7" x14ac:dyDescent="0.25">
      <c r="A27" s="1"/>
      <c r="B27" s="46" t="s">
        <v>134</v>
      </c>
      <c r="C27" s="46"/>
      <c r="D27" s="1"/>
      <c r="E27" s="10">
        <v>8441930.3237676695</v>
      </c>
      <c r="F27" s="11" t="s">
        <v>3</v>
      </c>
      <c r="G27" s="1"/>
    </row>
    <row r="28" spans="1:7" ht="30" customHeight="1" x14ac:dyDescent="0.25">
      <c r="A28" s="1"/>
      <c r="B28" s="88" t="s">
        <v>135</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30"/>
      <c r="E47" s="1"/>
      <c r="F47" s="1"/>
      <c r="G47" s="1"/>
    </row>
    <row r="48" spans="1:7" x14ac:dyDescent="0.25">
      <c r="A48" s="30"/>
      <c r="B48" s="30"/>
      <c r="C48" s="30"/>
      <c r="D48" s="30"/>
      <c r="E48" s="30"/>
      <c r="F48" s="30"/>
      <c r="G48" s="30"/>
    </row>
    <row r="49" spans="1:6" x14ac:dyDescent="0.25">
      <c r="A49" s="30"/>
      <c r="B49" s="30"/>
      <c r="C49" s="30"/>
      <c r="E49" s="30"/>
      <c r="F49" s="30"/>
    </row>
  </sheetData>
  <sheetProtection algorithmName="SHA-512" hashValue="+KO7Zn+0QBQl64PalqyNwicTkutG8iRTBgsWluaPGeCyW0yJhnTNtKyF1wR5M97mLd++nlq3FAekLTFWxdOTvg==" saltValue="NTZ+9zWM2Y3cEhpOegf2u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138</v>
      </c>
      <c r="C10" s="8">
        <v>2745445</v>
      </c>
      <c r="D10" s="12" t="s">
        <v>3</v>
      </c>
      <c r="E10" s="1"/>
      <c r="F10" s="1"/>
    </row>
    <row r="11" spans="1:6" x14ac:dyDescent="0.25">
      <c r="A11" s="1"/>
      <c r="B11" s="23" t="s">
        <v>139</v>
      </c>
      <c r="C11" s="8">
        <v>20122</v>
      </c>
      <c r="D11" s="12" t="s">
        <v>3</v>
      </c>
      <c r="E11" s="1"/>
      <c r="F11" s="1"/>
    </row>
    <row r="12" spans="1:6" x14ac:dyDescent="0.25">
      <c r="A12" s="1"/>
      <c r="B12" s="23" t="s">
        <v>140</v>
      </c>
      <c r="C12" s="8">
        <v>227976</v>
      </c>
      <c r="D12" s="12" t="s">
        <v>3</v>
      </c>
      <c r="E12" s="1"/>
      <c r="F12" s="1"/>
    </row>
    <row r="13" spans="1:6" x14ac:dyDescent="0.25">
      <c r="A13" s="1"/>
      <c r="B13" s="23" t="s">
        <v>141</v>
      </c>
      <c r="C13" s="8">
        <v>17500</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3011043</v>
      </c>
      <c r="D18" s="11" t="s">
        <v>3</v>
      </c>
      <c r="E18" s="1"/>
      <c r="F18" s="1"/>
    </row>
    <row r="19" spans="1:6" x14ac:dyDescent="0.25">
      <c r="A19" s="1"/>
      <c r="B19" s="68" t="s">
        <v>121</v>
      </c>
      <c r="C19" s="10">
        <f>C18*(1+'Fane 11. Nøgletal'!C16)^2</f>
        <v>3517285.5645715198</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VD9ZPttSukm5NISM2HQGK1uO9utQZqebZkis3c9fE03pVSZAkEmKlJ0UXKEQuAmcuTYzJsCQS2FvCcfEF1AN9A==" saltValue="L9JeEGyeSU+qnqVnaUIGU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2" t="s">
        <v>142</v>
      </c>
      <c r="C9" s="93"/>
      <c r="D9" s="94"/>
      <c r="E9" s="51">
        <v>-174989.86443580408</v>
      </c>
      <c r="F9" s="12" t="s">
        <v>3</v>
      </c>
      <c r="G9" s="1"/>
    </row>
    <row r="10" spans="1:7" x14ac:dyDescent="0.25">
      <c r="A10" s="1"/>
      <c r="B10" s="68"/>
      <c r="C10" s="22"/>
      <c r="D10" s="22"/>
      <c r="E10" s="22"/>
      <c r="F10" s="69"/>
      <c r="G10" s="1"/>
    </row>
    <row r="11" spans="1:7" ht="38.25" customHeight="1" x14ac:dyDescent="0.25">
      <c r="A11" s="1"/>
      <c r="B11" s="95" t="s">
        <v>143</v>
      </c>
      <c r="C11" s="96"/>
      <c r="D11" s="96"/>
      <c r="E11" s="96"/>
      <c r="F11" s="97"/>
      <c r="G11" s="1"/>
    </row>
    <row r="12" spans="1:7" x14ac:dyDescent="0.25">
      <c r="A12" s="1"/>
      <c r="B12" s="1"/>
      <c r="C12" s="1"/>
      <c r="D12" s="1"/>
      <c r="E12" s="1"/>
      <c r="F12" s="1"/>
      <c r="G12" s="1"/>
    </row>
    <row r="13" spans="1:7" x14ac:dyDescent="0.25">
      <c r="A13" s="1"/>
      <c r="B13" s="89" t="s">
        <v>62</v>
      </c>
      <c r="C13" s="90"/>
      <c r="D13" s="90"/>
      <c r="E13" s="90"/>
      <c r="F13" s="91"/>
      <c r="G13" s="1"/>
    </row>
    <row r="14" spans="1:7" x14ac:dyDescent="0.25">
      <c r="A14" s="1"/>
      <c r="B14" s="92" t="s">
        <v>70</v>
      </c>
      <c r="C14" s="93"/>
      <c r="D14" s="94"/>
      <c r="E14" s="8">
        <v>0</v>
      </c>
      <c r="F14" s="12" t="s">
        <v>3</v>
      </c>
      <c r="G14" s="1"/>
    </row>
    <row r="15" spans="1:7" x14ac:dyDescent="0.25">
      <c r="A15" s="1"/>
      <c r="B15" s="92" t="s">
        <v>104</v>
      </c>
      <c r="C15" s="93"/>
      <c r="D15" s="94"/>
      <c r="E15" s="8">
        <v>0</v>
      </c>
      <c r="F15" s="12" t="s">
        <v>3</v>
      </c>
      <c r="G15" s="1"/>
    </row>
    <row r="16" spans="1:7" x14ac:dyDescent="0.25">
      <c r="A16" s="1"/>
      <c r="B16" s="68"/>
      <c r="C16" s="22"/>
      <c r="D16" s="22"/>
      <c r="E16" s="22"/>
      <c r="F16" s="69"/>
      <c r="G16" s="1"/>
    </row>
    <row r="17" spans="1:7" ht="28.5" customHeight="1" x14ac:dyDescent="0.25">
      <c r="A17" s="1"/>
      <c r="B17" s="95" t="s">
        <v>144</v>
      </c>
      <c r="C17" s="96"/>
      <c r="D17" s="96"/>
      <c r="E17" s="96"/>
      <c r="F17" s="97"/>
      <c r="G17" s="1"/>
    </row>
    <row r="18" spans="1:7" ht="27" customHeight="1" x14ac:dyDescent="0.25">
      <c r="A18" s="1"/>
      <c r="B18" s="1"/>
      <c r="C18" s="1"/>
      <c r="D18" s="1"/>
      <c r="E18" s="1"/>
      <c r="F18" s="1"/>
      <c r="G18" s="1"/>
    </row>
    <row r="19" spans="1:7" x14ac:dyDescent="0.25">
      <c r="A19" s="1"/>
      <c r="B19" s="53" t="s">
        <v>145</v>
      </c>
      <c r="C19" s="54"/>
      <c r="D19" s="54"/>
      <c r="E19" s="54"/>
      <c r="F19" s="55"/>
      <c r="G19" s="1"/>
    </row>
    <row r="20" spans="1:7" x14ac:dyDescent="0.25">
      <c r="A20" s="1"/>
      <c r="B20" s="57" t="s">
        <v>146</v>
      </c>
      <c r="C20" s="58"/>
      <c r="D20" s="59"/>
      <c r="E20" s="8">
        <v>7129977.4601928107</v>
      </c>
      <c r="F20" s="12" t="s">
        <v>3</v>
      </c>
      <c r="G20" s="1"/>
    </row>
    <row r="21" spans="1:7" x14ac:dyDescent="0.25">
      <c r="A21" s="1"/>
      <c r="B21" s="57" t="s">
        <v>147</v>
      </c>
      <c r="C21" s="58"/>
      <c r="D21" s="59"/>
      <c r="E21" s="8">
        <v>7165109</v>
      </c>
      <c r="F21" s="12" t="s">
        <v>3</v>
      </c>
      <c r="G21" s="1"/>
    </row>
    <row r="22" spans="1:7" x14ac:dyDescent="0.25">
      <c r="A22" s="1"/>
      <c r="B22" s="57" t="s">
        <v>25</v>
      </c>
      <c r="C22" s="58"/>
      <c r="D22" s="59"/>
      <c r="E22" s="8">
        <v>0</v>
      </c>
      <c r="F22" s="12" t="s">
        <v>3</v>
      </c>
      <c r="G22" s="1"/>
    </row>
    <row r="23" spans="1:7" x14ac:dyDescent="0.25">
      <c r="A23" s="1"/>
      <c r="B23" s="60" t="s">
        <v>148</v>
      </c>
      <c r="C23" s="61"/>
      <c r="D23" s="62"/>
      <c r="E23" s="9">
        <f>E20-(E21-E22)</f>
        <v>-35131.539807189256</v>
      </c>
      <c r="F23" s="15" t="s">
        <v>3</v>
      </c>
      <c r="G23" s="1"/>
    </row>
    <row r="24" spans="1:7" x14ac:dyDescent="0.25">
      <c r="A24" s="1"/>
      <c r="B24" s="68"/>
      <c r="C24" s="22"/>
      <c r="D24" s="22"/>
      <c r="E24" s="22"/>
      <c r="F24" s="69"/>
      <c r="G24" s="1"/>
    </row>
    <row r="25" spans="1:7" x14ac:dyDescent="0.25">
      <c r="A25" s="1"/>
      <c r="B25" s="1"/>
      <c r="C25" s="1"/>
      <c r="D25" s="1"/>
      <c r="E25" s="1"/>
      <c r="F25" s="1"/>
      <c r="G25" s="1"/>
    </row>
    <row r="26" spans="1:7" ht="33.75" customHeight="1" x14ac:dyDescent="0.25">
      <c r="A26" s="1"/>
      <c r="B26" s="89" t="s">
        <v>149</v>
      </c>
      <c r="C26" s="90"/>
      <c r="D26" s="90"/>
      <c r="E26" s="90"/>
      <c r="F26" s="91"/>
      <c r="G26" s="1"/>
    </row>
    <row r="27" spans="1:7" x14ac:dyDescent="0.25">
      <c r="A27" s="1"/>
      <c r="B27" s="105" t="s">
        <v>150</v>
      </c>
      <c r="C27" s="106"/>
      <c r="D27" s="107"/>
      <c r="E27" s="49">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151</v>
      </c>
      <c r="C30" s="90"/>
      <c r="D30" s="90"/>
      <c r="E30" s="90"/>
      <c r="F30" s="91"/>
      <c r="G30" s="1"/>
    </row>
    <row r="31" spans="1:7" x14ac:dyDescent="0.25">
      <c r="A31" s="1"/>
      <c r="B31" s="98" t="s">
        <v>54</v>
      </c>
      <c r="C31" s="99"/>
      <c r="D31" s="100"/>
      <c r="E31" s="50">
        <f>IF(AND(E9&gt;0,(E9+E23)&gt;0),0,IF(AND(E9&gt;0,(E9+E23)&lt;0),(E9+E23),IF(AND(E9&lt;0,E23&lt;0),E23,0)))</f>
        <v>-35131.539807189256</v>
      </c>
      <c r="F31" s="12" t="s">
        <v>3</v>
      </c>
      <c r="G31" s="1"/>
    </row>
    <row r="32" spans="1:7" x14ac:dyDescent="0.25">
      <c r="A32" s="1"/>
      <c r="B32" s="98" t="s">
        <v>40</v>
      </c>
      <c r="C32" s="99"/>
      <c r="D32" s="100"/>
      <c r="E32" s="8">
        <v>2</v>
      </c>
      <c r="F32" s="12" t="s">
        <v>18</v>
      </c>
      <c r="G32" s="1"/>
    </row>
    <row r="33" spans="1:7" x14ac:dyDescent="0.25">
      <c r="A33" s="1"/>
      <c r="B33" s="101" t="s">
        <v>63</v>
      </c>
      <c r="C33" s="101"/>
      <c r="D33" s="101"/>
      <c r="E33" s="49">
        <f>E31/E32</f>
        <v>-17565.769903594628</v>
      </c>
      <c r="F33" s="15" t="s">
        <v>3</v>
      </c>
      <c r="G33" s="1"/>
    </row>
    <row r="34" spans="1:7" x14ac:dyDescent="0.25">
      <c r="A34" s="1"/>
      <c r="B34" s="102"/>
      <c r="C34" s="103"/>
      <c r="D34" s="103"/>
      <c r="E34" s="103"/>
      <c r="F34" s="10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zseqEnj1w1GNqAWpDFdo82dPD7EiK1QVPbHX0bFzAyklqQ0/o67psr9xifSo2tIBBXx9ODK3zKyhhDRBu8LVLg==" saltValue="jyxpmZHDMx1/SWXTzCxMog=="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CDAXBba4LQ4J6cn+b6EKxKD/O3TbjgblXe9D672Lef4zwzsHMq6AgiJ1C/IzHOaD+Z0x5NFBjHmLQQqkwkZdg==" saltValue="GMq8+onvYNNxWNMqckNE2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2023-09-12T13:00:41Z</dcterms:modified>
</cp:coreProperties>
</file>