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Vandmiljø Randers AS (S075)\ØR2025\"/>
    </mc:Choice>
  </mc:AlternateContent>
  <xr:revisionPtr revIDLastSave="0" documentId="13_ncr:1_{B42BFFCC-49F0-4B6A-A2B7-D7D6BF96FF8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23" i="37"/>
  <c r="C24" i="37" s="1"/>
  <c r="C10" i="2" l="1"/>
  <c r="C16" i="30" l="1"/>
  <c r="C17" i="30" s="1"/>
  <c r="C21" i="30" l="1"/>
  <c r="C22" i="30" s="1"/>
  <c r="C18" i="2"/>
  <c r="E23" i="37"/>
  <c r="E24"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<sst xmlns="http://schemas.openxmlformats.org/spreadsheetml/2006/main" count="568" uniqueCount="247">
  <si>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</si>
  <si>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</si>
  <si>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</si>
  <si>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</si>
  <si>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</si>
  <si>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</si>
  <si>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</si>
  <si>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</si>
  <si>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</si>
  <si>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</si>
  <si>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</si>
  <si>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</si>
  <si>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</si>
  <si>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</si>
  <si>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</si>
  <si>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</si>
  <si>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</si>
  <si>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</si>
  <si>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</si>
  <si>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</si>
  <si>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</si>
  <si>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</si>
  <si>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</si>
  <si>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</si>
  <si>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</si>
  <si>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</si>
  <si>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</si>
  <si>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</si>
  <si>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</si>
  <si>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</si>
  <si>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</si>
  <si>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</si>
  <si>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</si>
  <si>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</si>
  <si>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</si>
  <si>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</si>
  <si>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</si>
  <si>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</si>
  <si>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</si>
  <si>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</si>
  <si>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</si>
  <si>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</si>
  <si>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</si>
  <si>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</si>
  <si>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</si>
  <si>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</si>
  <si>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</si>
  <si>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</si>
  <si>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</si>
  <si>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</si>
  <si>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</si>
  <si>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</si>
  <si>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</si>
  <si>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</si>
  <si>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</si>
  <si>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</si>
  <si>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</si>
  <si>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</si>
  <si>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</si>
  <si>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</si>
  <si>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</si>
  <si>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</si>
  <si>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</si>
  <si>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</si>
  <si>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</si>
  <si>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</si>
  <si>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</si>
  <si>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</si>
  <si>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</si>
  <si>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</si>
  <si>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</si>
  <si>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</si>
  <si>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</si>
  <si>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</si>
  <si>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</si>
  <si>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</si>
  <si>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</si>
  <si>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</si>
  <si>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</si>
  <si>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</si>
  <si>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</si>
  <si>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</si>
  <si>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</si>
  <si>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</si>
  <si>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</si>
  <si>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</si>
  <si>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</si>
  <si>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</si>
  <si>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</si>
  <si>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</si>
  <si>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</si>
  <si>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</si>
  <si>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</si>
  <si>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</si>
  <si>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</si>
  <si>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</si>
  <si>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</si>
  <si>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</si>
  <si>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</si>
  <si>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</si>
  <si>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</si>
  <si>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</si>
  <si>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</si>
  <si>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</si>
  <si>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</si>
  <si>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</si>
  <si>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</si>
  <si>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</si>
  <si>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</si>
  <si>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</si>
  <si>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</si>
  <si>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</si>
  <si>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</si>
  <si>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</si>
  <si>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</si>
  <si>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</si>
  <si>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</si>
  <si>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</si>
  <si>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</si>
  <si>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</si>
  <si>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</si>
  <si>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</si>
  <si>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</si>
  <si>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</si>
  <si>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</si>
  <si>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</si>
  <si>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</si>
  <si>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</si>
  <si>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</si>
  <si>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</si>
  <si>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</si>
  <si>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</si>
  <si>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</si>
  <si>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</si>
  <si>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</si>
  <si>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</si>
  <si>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</si>
  <si>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</si>
  <si>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</si>
  <si>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</si>
  <si>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</si>
  <si>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</si>
  <si>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</si>
  <si>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</si>
  <si>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</si>
  <si>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</si>
  <si>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</si>
  <si>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</si>
  <si>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</si>
  <si>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</si>
  <si>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</si>
  <si>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</si>
  <si>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</si>
  <si>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</si>
  <si>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</si>
  <si>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</si>
  <si>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</si>
  <si>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</si>
  <si>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</si>
  <si>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</si>
  <si>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</si>
  <si>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</si>
  <si>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</si>
  <si>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</si>
  <si>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</si>
  <si>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</si>
  <si>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</si>
  <si>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</si>
  <si>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</si>
  <si>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</si>
  <si>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</si>
  <si>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</si>
  <si>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</si>
  <si>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</si>
  <si>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</si>
  <si>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</si>
  <si>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</si>
  <si>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</si>
  <si>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</si>
  <si>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</si>
  <si>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</si>
  <si>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</si>
  <si>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</si>
  <si>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</si>
  <si>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</si>
  <si>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</si>
  <si>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</si>
  <si>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</si>
  <si>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</si>
  <si>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</si>
  <si>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</si>
  <si>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</si>
  <si>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</si>
  <si>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</si>
  <si>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</si>
  <si>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</si>
  <si>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</si>
  <si>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</si>
  <si>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</si>
  <si>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</si>
  <si>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</si>
  <si>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</si>
  <si>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</si>
  <si>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</si>
  <si>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</si>
  <si>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</si>
  <si>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</si>
  <si>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</si>
  <si>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</si>
  <si>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</si>
  <si>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</si>
  <si>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</si>
  <si>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</si>
  <si>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</si>
  <si>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</si>
  <si>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</si>
  <si>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</si>
  <si>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</si>
  <si>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</si>
  <si>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</si>
  <si>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</si>
  <si>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</si>
  <si>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</si>
  <si>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</si>
  <si>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</si>
  <si>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</si>
  <si>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</si>
  <si>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</si>
  <si>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</si>
  <si>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</si>
  <si>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</si>
  <si>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</si>
  <si>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</si>
  <si>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</si>
  <si>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</si>
  <si>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</si>
  <si>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</si>
  <si>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20200254 Byggemodning Makeen på den nye havn</t>
  </si>
  <si>
    <t xml:space="preserve">20200267 Sdr. Borup - færdiggørelse af afløbssystemer </t>
  </si>
  <si>
    <t xml:space="preserve">20200279 Henriettelyst 4, Grønhøj, 14 rækkehuse </t>
  </si>
  <si>
    <t>20200285 Skolevænget, Harridslev. Regnvandsstik</t>
  </si>
  <si>
    <t xml:space="preserve">20200289 Æbleplantagen 2 Børnehave, Munkdrup - stik </t>
  </si>
  <si>
    <t>20200290 Nordre Havnevej, regnvandsledning</t>
  </si>
  <si>
    <t xml:space="preserve">20200292 Over Fussingvej 11 </t>
  </si>
  <si>
    <t>20200298 Tåsingevej 2. Stik og skelbrønde</t>
  </si>
  <si>
    <t>20200306 Falstervej 1, Kloaktilslutning</t>
  </si>
  <si>
    <t>20200313 Lollandsvej 4, 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</si>
</sst>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229</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128</v>
      </c>
      <c r="D13" s="100"/>
      <c r="E13" s="100"/>
      <c r="F13" s="101"/>
      <c r="G13" s="5"/>
    </row>
    <row r="14" spans="1:7" x14ac:dyDescent="0.25">
      <c r="A14" s="1"/>
      <c r="B14" s="6" t="s">
        <v>16</v>
      </c>
      <c r="C14" s="84" t="s">
        <v>187</v>
      </c>
      <c r="D14" s="85"/>
      <c r="E14" s="85"/>
      <c r="F14" s="86"/>
      <c r="G14" s="5"/>
    </row>
    <row r="15" spans="1:7" x14ac:dyDescent="0.25">
      <c r="A15" s="1"/>
      <c r="B15" s="6" t="s">
        <v>30</v>
      </c>
      <c r="C15" s="84" t="s">
        <v>150</v>
      </c>
      <c r="D15" s="85"/>
      <c r="E15" s="85"/>
      <c r="F15" s="86"/>
      <c r="G15" s="5"/>
    </row>
    <row r="16" spans="1:7" x14ac:dyDescent="0.25">
      <c r="A16" s="1"/>
      <c r="B16" s="6" t="s">
        <v>31</v>
      </c>
      <c r="C16" s="84" t="s">
        <v>152</v>
      </c>
      <c r="D16" s="85"/>
      <c r="E16" s="85"/>
      <c r="F16" s="86"/>
      <c r="G16" s="5"/>
    </row>
    <row r="17" spans="1:8" x14ac:dyDescent="0.25">
      <c r="A17" s="1"/>
      <c r="B17" s="6" t="s">
        <v>62</v>
      </c>
      <c r="C17" s="84" t="s">
        <v>153</v>
      </c>
      <c r="D17" s="85"/>
      <c r="E17" s="85"/>
      <c r="F17" s="86"/>
      <c r="G17" s="5"/>
    </row>
    <row r="18" spans="1:8" x14ac:dyDescent="0.25">
      <c r="A18" s="1"/>
      <c r="B18" s="6" t="s">
        <v>54</v>
      </c>
      <c r="C18" s="96" t="s">
        <v>46</v>
      </c>
      <c r="D18" s="97"/>
      <c r="E18" s="97"/>
      <c r="F18" s="98"/>
      <c r="G18" s="5"/>
    </row>
    <row r="19" spans="1:8" x14ac:dyDescent="0.25">
      <c r="A19" s="1"/>
      <c r="B19" s="6" t="s">
        <v>55</v>
      </c>
      <c r="C19" s="96" t="s">
        <v>47</v>
      </c>
      <c r="D19" s="97"/>
      <c r="E19" s="97"/>
      <c r="F19" s="98"/>
      <c r="G19" s="5"/>
    </row>
    <row r="20" spans="1:8" x14ac:dyDescent="0.25">
      <c r="A20" s="1"/>
      <c r="B20" s="6" t="s">
        <v>7</v>
      </c>
      <c r="C20" s="96" t="s">
        <v>10</v>
      </c>
      <c r="D20" s="97"/>
      <c r="E20" s="97"/>
      <c r="F20" s="98"/>
      <c r="G20" s="5"/>
    </row>
    <row r="21" spans="1:8" x14ac:dyDescent="0.25">
      <c r="A21" s="1"/>
      <c r="B21" s="6" t="s">
        <v>56</v>
      </c>
      <c r="C21" s="88" t="s">
        <v>12</v>
      </c>
      <c r="D21" s="89"/>
      <c r="E21" s="89"/>
      <c r="F21" s="90"/>
      <c r="G21" s="5"/>
    </row>
    <row r="22" spans="1:8" x14ac:dyDescent="0.25">
      <c r="A22" s="1"/>
      <c r="B22" s="6" t="s">
        <v>40</v>
      </c>
      <c r="C22" s="91" t="s">
        <v>154</v>
      </c>
      <c r="D22" s="92"/>
      <c r="E22" s="92"/>
      <c r="F22" s="93"/>
      <c r="G22" s="5"/>
    </row>
    <row r="23" spans="1:8" x14ac:dyDescent="0.25">
      <c r="A23" s="1"/>
      <c r="B23" s="6" t="s">
        <v>8</v>
      </c>
      <c r="C23" s="91" t="s">
        <v>113</v>
      </c>
      <c r="D23" s="92"/>
      <c r="E23" s="92"/>
      <c r="F23" s="93"/>
      <c r="G23" s="5"/>
    </row>
    <row r="24" spans="1:8" x14ac:dyDescent="0.25">
      <c r="A24" s="1"/>
      <c r="B24" s="6" t="s">
        <v>9</v>
      </c>
      <c r="C24" s="91" t="s">
        <v>155</v>
      </c>
      <c r="D24" s="92"/>
      <c r="E24" s="92"/>
      <c r="F24" s="93"/>
      <c r="G24" s="5"/>
    </row>
    <row r="25" spans="1:8" x14ac:dyDescent="0.25">
      <c r="A25" s="1"/>
      <c r="B25" s="6" t="s">
        <v>98</v>
      </c>
      <c r="C25" s="91" t="s">
        <v>92</v>
      </c>
      <c r="D25" s="92"/>
      <c r="E25" s="92"/>
      <c r="F25" s="93"/>
      <c r="G25" s="1"/>
    </row>
    <row r="26" spans="1:8" x14ac:dyDescent="0.25">
      <c r="A26" s="1"/>
      <c r="B26" s="6" t="s">
        <v>99</v>
      </c>
      <c r="C26" s="91" t="s">
        <v>41</v>
      </c>
      <c r="D26" s="92"/>
      <c r="E26" s="92"/>
      <c r="F26" s="93"/>
      <c r="G26" s="1"/>
    </row>
    <row r="27" spans="1:8" x14ac:dyDescent="0.25">
      <c r="A27" s="1"/>
      <c r="B27" s="6" t="s">
        <v>100</v>
      </c>
      <c r="C27" s="91" t="s">
        <v>42</v>
      </c>
      <c r="D27" s="92"/>
      <c r="E27" s="92"/>
      <c r="F27" s="93"/>
      <c r="G27" s="1"/>
    </row>
    <row r="28" spans="1:8" x14ac:dyDescent="0.25">
      <c r="A28" s="1"/>
      <c r="B28" s="6" t="s">
        <v>15</v>
      </c>
      <c r="C28" s="91" t="s">
        <v>43</v>
      </c>
      <c r="D28" s="92"/>
      <c r="E28" s="92"/>
      <c r="F28" s="93"/>
      <c r="G28" s="1"/>
      <c r="H28" s="2" t="s">
        <v>151</v>
      </c>
    </row>
    <row r="29" spans="1:8" x14ac:dyDescent="0.25">
      <c r="A29" s="1"/>
      <c r="B29" s="6" t="s">
        <v>33</v>
      </c>
      <c r="C29" s="91" t="s">
        <v>69</v>
      </c>
      <c r="D29" s="92"/>
      <c r="E29" s="92"/>
      <c r="F29" s="93"/>
      <c r="G29" s="1"/>
    </row>
    <row r="30" spans="1:8" x14ac:dyDescent="0.25">
      <c r="A30" s="1"/>
      <c r="B30" s="6" t="s">
        <v>34</v>
      </c>
      <c r="C30" s="91" t="s">
        <v>32</v>
      </c>
      <c r="D30" s="92"/>
      <c r="E30" s="92"/>
      <c r="F30" s="93"/>
      <c r="G30" s="1"/>
    </row>
    <row r="31" spans="1:8" x14ac:dyDescent="0.25">
      <c r="A31" s="1"/>
      <c r="B31" s="6" t="s">
        <v>101</v>
      </c>
      <c r="C31" s="102" t="s">
        <v>53</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6XlB2Zgytfc78m9yB2hdY5c015/ey/JRk7FNLAV2O582EtXlLWJMdrpKLpJW7dDe68pRTuITCzOQzINUR7APzQ==" saltValue="HJcGs2eeAoHcf/m63qqie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59</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2" t="s">
        <v>166</v>
      </c>
      <c r="C8" s="113"/>
      <c r="D8" s="114"/>
      <c r="E8" s="1"/>
    </row>
    <row r="9" spans="1:5" ht="15" customHeight="1" x14ac:dyDescent="0.25">
      <c r="A9" s="1"/>
      <c r="B9" s="27" t="s">
        <v>28</v>
      </c>
      <c r="C9" s="68" t="s">
        <v>167</v>
      </c>
      <c r="D9" s="11"/>
      <c r="E9" s="1"/>
    </row>
    <row r="10" spans="1:5" ht="15" customHeight="1" x14ac:dyDescent="0.25">
      <c r="A10" s="1"/>
      <c r="B10" s="73" t="s">
        <v>230</v>
      </c>
      <c r="C10" s="74">
        <v>3977214</v>
      </c>
      <c r="D10" s="14" t="s">
        <v>3</v>
      </c>
      <c r="E10" s="1"/>
    </row>
    <row r="11" spans="1:5" ht="15" customHeight="1" x14ac:dyDescent="0.25">
      <c r="A11" s="1"/>
      <c r="B11" s="73" t="s">
        <v>231</v>
      </c>
      <c r="C11" s="74">
        <v>136805.26999999999</v>
      </c>
      <c r="D11" s="14" t="s">
        <v>3</v>
      </c>
      <c r="E11" s="1"/>
    </row>
    <row r="12" spans="1:5" ht="25.5" x14ac:dyDescent="0.25">
      <c r="A12" s="1"/>
      <c r="B12" s="73" t="s">
        <v>232</v>
      </c>
      <c r="C12" s="74">
        <v>190000</v>
      </c>
      <c r="D12" s="14" t="s">
        <v>3</v>
      </c>
      <c r="E12" s="1"/>
    </row>
    <row r="13" spans="1:5" x14ac:dyDescent="0.25">
      <c r="A13" s="1"/>
      <c r="B13" s="73" t="s">
        <v>233</v>
      </c>
      <c r="C13" s="74">
        <v>723983.15</v>
      </c>
      <c r="D13" s="14" t="s">
        <v>3</v>
      </c>
      <c r="E13" s="1"/>
    </row>
    <row r="14" spans="1:5" x14ac:dyDescent="0.25">
      <c r="A14" s="1"/>
      <c r="B14" s="73" t="s">
        <v>234</v>
      </c>
      <c r="C14" s="74">
        <v>15493.35</v>
      </c>
      <c r="D14" s="14" t="s">
        <v>3</v>
      </c>
      <c r="E14" s="1"/>
    </row>
    <row r="15" spans="1:5" x14ac:dyDescent="0.25">
      <c r="A15" s="1"/>
      <c r="B15" s="73" t="s">
        <v>235</v>
      </c>
      <c r="C15" s="74">
        <v>218871.08</v>
      </c>
      <c r="D15" s="14" t="s">
        <v>3</v>
      </c>
      <c r="E15" s="1"/>
    </row>
    <row r="16" spans="1:5" x14ac:dyDescent="0.25">
      <c r="A16" s="1"/>
      <c r="B16" s="73" t="s">
        <v>236</v>
      </c>
      <c r="C16" s="74">
        <v>23737.95</v>
      </c>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5286104.8</v>
      </c>
      <c r="D20" s="13" t="s">
        <v>3</v>
      </c>
      <c r="E20" s="1"/>
    </row>
    <row r="21" spans="1:5" x14ac:dyDescent="0.25">
      <c r="A21" s="1"/>
      <c r="B21" s="33" t="s">
        <v>169</v>
      </c>
      <c r="C21" s="12">
        <f>C20*(1+'Fane 15. Nøgletal'!C10)^2</f>
        <v>6010278.3744883118</v>
      </c>
      <c r="D21" s="13" t="s">
        <v>3</v>
      </c>
      <c r="E21" s="1"/>
    </row>
    <row r="22" spans="1:5" x14ac:dyDescent="0.25">
      <c r="A22" s="1"/>
      <c r="B22" s="16"/>
      <c r="C22" s="15"/>
      <c r="D22" s="15"/>
      <c r="E22" s="1"/>
    </row>
    <row r="23" spans="1:5" x14ac:dyDescent="0.25">
      <c r="A23" s="1"/>
      <c r="B23" s="16"/>
      <c r="C23" s="15"/>
      <c r="D23" s="15"/>
      <c r="E23" s="1"/>
    </row>
    <row r="24" spans="1:5" x14ac:dyDescent="0.25">
      <c r="A24" s="1"/>
      <c r="B24" s="112" t="s">
        <v>61</v>
      </c>
      <c r="C24" s="113"/>
      <c r="D24" s="114"/>
      <c r="E24" s="1"/>
    </row>
    <row r="25" spans="1:5" x14ac:dyDescent="0.25">
      <c r="A25" s="1"/>
      <c r="B25" s="37" t="s">
        <v>73</v>
      </c>
      <c r="C25" s="9"/>
      <c r="D25" s="14" t="s">
        <v>3</v>
      </c>
      <c r="E25" s="1"/>
    </row>
    <row r="26" spans="1:5" x14ac:dyDescent="0.25">
      <c r="A26" s="1"/>
      <c r="B26" s="37" t="s">
        <v>84</v>
      </c>
      <c r="C26" s="9"/>
      <c r="D26" s="14" t="s">
        <v>3</v>
      </c>
      <c r="E26" s="1"/>
    </row>
    <row r="27" spans="1:5" x14ac:dyDescent="0.25">
      <c r="A27" s="1"/>
      <c r="B27" s="37" t="s">
        <v>149</v>
      </c>
      <c r="C27" s="9"/>
      <c r="D27" s="14" t="s">
        <v>3</v>
      </c>
      <c r="E27" s="1"/>
    </row>
    <row r="28" spans="1:5" x14ac:dyDescent="0.25">
      <c r="A28" s="1"/>
      <c r="B28" s="34" t="s">
        <v>170</v>
      </c>
      <c r="C28" s="9"/>
      <c r="D28" s="36" t="s">
        <v>3</v>
      </c>
      <c r="E28" s="1"/>
    </row>
    <row r="29" spans="1:5" x14ac:dyDescent="0.25">
      <c r="A29" s="1"/>
      <c r="B29" s="112"/>
      <c r="C29" s="113"/>
      <c r="D29" s="114"/>
      <c r="E29" s="1"/>
    </row>
    <row r="30" spans="1:5" x14ac:dyDescent="0.25">
      <c r="A30" s="1"/>
      <c r="B30" s="1"/>
      <c r="C30" s="1"/>
      <c r="D30" s="1"/>
      <c r="E30" s="1"/>
    </row>
    <row r="31" spans="1:5" x14ac:dyDescent="0.25">
      <c r="A31" s="1"/>
      <c r="B31" s="1"/>
      <c r="C31" s="1"/>
      <c r="D31" s="1"/>
      <c r="E31" s="1"/>
    </row>
    <row r="32" spans="1:5" x14ac:dyDescent="0.25">
      <c r="A32" s="1"/>
      <c r="B32" s="112" t="s">
        <v>48</v>
      </c>
      <c r="C32" s="113"/>
      <c r="D32" s="114"/>
      <c r="E32" s="1"/>
    </row>
    <row r="33" spans="1:5" x14ac:dyDescent="0.25">
      <c r="A33" s="1"/>
      <c r="B33" s="37" t="s">
        <v>73</v>
      </c>
      <c r="C33" s="9"/>
      <c r="D33" s="14" t="s">
        <v>3</v>
      </c>
      <c r="E33" s="1"/>
    </row>
    <row r="34" spans="1:5" x14ac:dyDescent="0.25">
      <c r="A34" s="1"/>
      <c r="B34" s="37" t="s">
        <v>84</v>
      </c>
      <c r="C34" s="9"/>
      <c r="D34" s="14" t="s">
        <v>3</v>
      </c>
      <c r="E34" s="1"/>
    </row>
    <row r="35" spans="1:5" x14ac:dyDescent="0.25">
      <c r="A35" s="1"/>
      <c r="B35" s="37" t="s">
        <v>149</v>
      </c>
      <c r="C35" s="9"/>
      <c r="D35" s="14" t="s">
        <v>3</v>
      </c>
      <c r="E35" s="1"/>
    </row>
    <row r="36" spans="1:5" x14ac:dyDescent="0.25">
      <c r="A36" s="1"/>
      <c r="B36" s="34" t="s">
        <v>170</v>
      </c>
      <c r="C36" s="9"/>
      <c r="D36" s="36" t="s">
        <v>3</v>
      </c>
      <c r="E36" s="1"/>
    </row>
    <row r="37" spans="1:5" x14ac:dyDescent="0.25">
      <c r="A37" s="1"/>
      <c r="B37" s="112"/>
      <c r="C37" s="113"/>
      <c r="D37" s="114"/>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QiSLHU9PUeEAtxDErxeJc2PNKHfzZTbw2ZBOuWr4N5gpl+MBgi+U2nAXXsF4/fRrRV1FT4NYFT2iwOJ1dM+lpQ==" saltValue="CGT2hgfByJLaYRc1Q3SmO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25">
      <c r="A6" s="1"/>
      <c r="B6" s="76"/>
      <c r="C6" s="76"/>
      <c r="D6" s="76"/>
      <c r="E6" s="1"/>
    </row>
    <row r="7" spans="1:5" x14ac:dyDescent="0.25">
      <c r="A7" s="1"/>
      <c r="B7" s="1"/>
      <c r="C7" s="1"/>
      <c r="D7" s="1"/>
      <c r="E7" s="1"/>
    </row>
    <row r="8" spans="1:5" x14ac:dyDescent="0.25">
      <c r="A8" s="1"/>
      <c r="B8" s="112" t="s">
        <v>78</v>
      </c>
      <c r="C8" s="113"/>
      <c r="D8" s="114"/>
      <c r="E8" s="1"/>
    </row>
    <row r="9" spans="1:5" x14ac:dyDescent="0.25">
      <c r="A9" s="1"/>
      <c r="B9" s="66" t="s">
        <v>205</v>
      </c>
      <c r="C9" s="9">
        <v>3389785.223791182</v>
      </c>
      <c r="D9" s="14" t="s">
        <v>3</v>
      </c>
      <c r="E9" s="1"/>
    </row>
    <row r="10" spans="1:5" x14ac:dyDescent="0.25">
      <c r="A10" s="1"/>
      <c r="B10" s="33"/>
      <c r="C10" s="28"/>
      <c r="D10" s="19"/>
      <c r="E10" s="1"/>
    </row>
    <row r="11" spans="1:5" ht="53.25" customHeight="1" x14ac:dyDescent="0.25">
      <c r="A11" s="1"/>
      <c r="B11" s="123" t="s">
        <v>213</v>
      </c>
      <c r="C11" s="124"/>
      <c r="D11" s="125"/>
      <c r="E11" s="1"/>
    </row>
    <row r="12" spans="1:5" x14ac:dyDescent="0.25">
      <c r="A12" s="1"/>
      <c r="B12" s="1"/>
      <c r="C12" s="1"/>
      <c r="D12" s="1"/>
      <c r="E12" s="1"/>
    </row>
    <row r="13" spans="1:5" x14ac:dyDescent="0.25">
      <c r="A13" s="1"/>
      <c r="B13" s="112" t="s">
        <v>79</v>
      </c>
      <c r="C13" s="113"/>
      <c r="D13" s="114"/>
      <c r="E13" s="1"/>
    </row>
    <row r="14" spans="1:5" x14ac:dyDescent="0.25">
      <c r="A14" s="1"/>
      <c r="B14" s="66" t="s">
        <v>203</v>
      </c>
      <c r="C14" s="9">
        <v>-5288697.2392025143</v>
      </c>
      <c r="D14" s="14" t="s">
        <v>3</v>
      </c>
      <c r="E14" s="1"/>
    </row>
    <row r="15" spans="1:5" x14ac:dyDescent="0.25">
      <c r="A15" s="1"/>
      <c r="B15" s="66" t="s">
        <v>204</v>
      </c>
      <c r="C15" s="9">
        <v>-5288697.2392025143</v>
      </c>
      <c r="D15" s="14" t="s">
        <v>3</v>
      </c>
      <c r="E15" s="1"/>
    </row>
    <row r="16" spans="1:5" x14ac:dyDescent="0.25">
      <c r="A16" s="1"/>
      <c r="B16" s="33"/>
      <c r="C16" s="28"/>
      <c r="D16" s="19"/>
      <c r="E16" s="1"/>
    </row>
    <row r="17" spans="1:5" ht="29.25" customHeight="1" x14ac:dyDescent="0.25">
      <c r="A17" s="1"/>
      <c r="B17" s="123" t="s">
        <v>122</v>
      </c>
      <c r="C17" s="124"/>
      <c r="D17" s="125"/>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155490290.50856444</v>
      </c>
      <c r="D20" s="14" t="s">
        <v>3</v>
      </c>
      <c r="E20" s="1"/>
    </row>
    <row r="21" spans="1:5" x14ac:dyDescent="0.25">
      <c r="A21" s="1"/>
      <c r="B21" s="66" t="s">
        <v>208</v>
      </c>
      <c r="C21" s="9">
        <v>156697883.62</v>
      </c>
      <c r="D21" s="14" t="s">
        <v>3</v>
      </c>
      <c r="E21" s="1"/>
    </row>
    <row r="22" spans="1:5" x14ac:dyDescent="0.25">
      <c r="A22" s="1"/>
      <c r="B22" s="66" t="s">
        <v>29</v>
      </c>
      <c r="C22" s="9">
        <v>0</v>
      </c>
      <c r="D22" s="14" t="s">
        <v>3</v>
      </c>
      <c r="E22" s="1"/>
    </row>
    <row r="23" spans="1:5" x14ac:dyDescent="0.25">
      <c r="A23" s="1"/>
      <c r="B23" s="83" t="s">
        <v>209</v>
      </c>
      <c r="C23" s="57">
        <f>C20-C21-C22</f>
        <v>-1207593.1114355624</v>
      </c>
      <c r="D23" s="17" t="s">
        <v>3</v>
      </c>
      <c r="E23" s="1"/>
    </row>
    <row r="24" spans="1:5" x14ac:dyDescent="0.25">
      <c r="A24" s="1"/>
      <c r="B24" s="33"/>
      <c r="C24" s="28"/>
      <c r="D24" s="19"/>
      <c r="E24" s="1"/>
    </row>
    <row r="25" spans="1:5" x14ac:dyDescent="0.25">
      <c r="A25" s="1"/>
      <c r="B25" s="1"/>
      <c r="C25" s="1"/>
      <c r="D25" s="1"/>
      <c r="E25" s="1"/>
    </row>
    <row r="26" spans="1:5" x14ac:dyDescent="0.25">
      <c r="A26" s="1"/>
      <c r="B26" s="112" t="s">
        <v>210</v>
      </c>
      <c r="C26" s="113"/>
      <c r="D26" s="114"/>
      <c r="E26" s="1"/>
    </row>
    <row r="27" spans="1:5" x14ac:dyDescent="0.25">
      <c r="A27" s="1"/>
      <c r="B27" s="83" t="s">
        <v>211</v>
      </c>
      <c r="C27" s="57">
        <f>IF(AND(C15&lt;0,C23&gt;0,ABS(SUM(C14:C15))&lt;C23),ABS(C14),IF(AND(C15&lt;0,C23&gt;0,ABS(SUM(C14:C15))&gt;C23),SUM(C14,C23),C15))</f>
        <v>-5288697.2392025143</v>
      </c>
      <c r="D27" s="17" t="s">
        <v>3</v>
      </c>
      <c r="E27" s="1"/>
    </row>
    <row r="28" spans="1:5" x14ac:dyDescent="0.25">
      <c r="A28" s="1"/>
      <c r="B28" s="112"/>
      <c r="C28" s="113"/>
      <c r="D28" s="114"/>
      <c r="E28" s="1"/>
    </row>
    <row r="29" spans="1:5" x14ac:dyDescent="0.25">
      <c r="A29" s="1"/>
      <c r="B29" s="1"/>
      <c r="C29" s="1"/>
      <c r="D29" s="1"/>
      <c r="E29" s="1"/>
    </row>
    <row r="30" spans="1:5" x14ac:dyDescent="0.25">
      <c r="A30" s="1"/>
      <c r="B30" s="112" t="s">
        <v>212</v>
      </c>
      <c r="C30" s="113"/>
      <c r="D30" s="114"/>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0"/>
      <c r="C34" s="121"/>
      <c r="D34" s="122"/>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I6/XdoQ8mRyR8VWuZ3bq3NQvO79BYYPzftbzQUbW62r29BZmvFr+zj7/YphzCg5fGg59HJ/P4bpzawZkeqqHIw==" saltValue="mM1oQPNz8+ld4SzzQd5SQ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0" t="s">
        <v>102</v>
      </c>
      <c r="C3" s="110"/>
      <c r="D3" s="110"/>
      <c r="E3" s="1"/>
    </row>
    <row r="4" spans="1:5" ht="15" customHeight="1" x14ac:dyDescent="0.25">
      <c r="A4" s="1"/>
      <c r="B4" s="110"/>
      <c r="C4" s="110"/>
      <c r="D4" s="110"/>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112" t="s">
        <v>121</v>
      </c>
      <c r="C8" s="113"/>
      <c r="D8" s="114"/>
      <c r="E8" s="1"/>
    </row>
    <row r="9" spans="1:5" ht="15" customHeight="1" x14ac:dyDescent="0.25">
      <c r="A9" s="1"/>
      <c r="B9" s="126" t="s">
        <v>103</v>
      </c>
      <c r="C9" s="127"/>
      <c r="D9" s="128"/>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vpcHlp56XwQlfXgSdZ/ABPr7QbEtS3nYDhcoQlxD0SyDucF6gLaYEI++BpjNc3z0kqTFNRGKopsTP04ZEVcJQ==" saltValue="2YK/koYw/iOMm3u3NHZDE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171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2" t="s">
        <v>172</v>
      </c>
      <c r="C8" s="113"/>
      <c r="D8" s="114"/>
      <c r="E8" s="1"/>
    </row>
    <row r="9" spans="1:5" ht="26.25" x14ac:dyDescent="0.25">
      <c r="A9" s="1"/>
      <c r="B9" s="80" t="s">
        <v>216</v>
      </c>
      <c r="C9" s="7"/>
      <c r="D9" s="8" t="s">
        <v>3</v>
      </c>
      <c r="E9" s="1"/>
    </row>
    <row r="10" spans="1:5" ht="14.25" customHeight="1" x14ac:dyDescent="0.25">
      <c r="A10" s="1"/>
      <c r="B10" s="66" t="s">
        <v>173</v>
      </c>
      <c r="C10" s="7"/>
      <c r="D10" s="8" t="s">
        <v>3</v>
      </c>
      <c r="E10" s="1"/>
    </row>
    <row r="11" spans="1:5" ht="14.25" customHeight="1" x14ac:dyDescent="0.25">
      <c r="A11" s="1"/>
      <c r="B11" s="83" t="s">
        <v>49</v>
      </c>
      <c r="C11" s="10">
        <f>C10-C9</f>
        <v>0</v>
      </c>
      <c r="D11" s="11" t="s">
        <v>3</v>
      </c>
      <c r="E11" s="1"/>
    </row>
    <row r="12" spans="1:5" ht="14.25" customHeight="1" x14ac:dyDescent="0.25">
      <c r="A12" s="1"/>
      <c r="B12" s="112" t="s">
        <v>218</v>
      </c>
      <c r="C12" s="113"/>
      <c r="D12" s="114"/>
      <c r="E12" s="1"/>
    </row>
    <row r="13" spans="1:5" ht="26.25" x14ac:dyDescent="0.25">
      <c r="A13" s="1"/>
      <c r="B13" s="80" t="s">
        <v>217</v>
      </c>
      <c r="C13" s="7"/>
      <c r="D13" s="8" t="s">
        <v>3</v>
      </c>
      <c r="E13" s="1"/>
    </row>
    <row r="14" spans="1:5" ht="14.25" customHeight="1" x14ac:dyDescent="0.25">
      <c r="A14" s="1"/>
      <c r="B14" s="66" t="s">
        <v>174</v>
      </c>
      <c r="C14" s="7"/>
      <c r="D14" s="8" t="s">
        <v>3</v>
      </c>
      <c r="E14" s="1"/>
    </row>
    <row r="15" spans="1:5" ht="14.25" customHeight="1" x14ac:dyDescent="0.25">
      <c r="A15" s="1"/>
      <c r="B15" s="83"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LJTwbvH3zeIuTSyF0TMJRp0j7EvbRnFEbsA7/QOy1Q4Otgcfd0HT+KFaHlxKIfWr7oES4JPyFXZmc+VQ+4W0Q==" saltValue="M7fiALL8q2QMK3uuji8Mv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114</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87</v>
      </c>
      <c r="C8" s="113"/>
      <c r="D8" s="113"/>
      <c r="E8" s="113"/>
      <c r="F8" s="113"/>
      <c r="G8" s="113"/>
      <c r="H8" s="113"/>
      <c r="I8" s="113"/>
      <c r="J8" s="113"/>
      <c r="K8" s="114"/>
      <c r="L8" s="1"/>
    </row>
    <row r="9" spans="1:12" ht="39.75" customHeight="1" x14ac:dyDescent="0.25">
      <c r="A9" s="1"/>
      <c r="B9" s="18" t="s">
        <v>0</v>
      </c>
      <c r="C9" s="18" t="s">
        <v>1</v>
      </c>
      <c r="D9" s="129" t="s">
        <v>97</v>
      </c>
      <c r="E9" s="130"/>
      <c r="F9" s="129" t="s">
        <v>2</v>
      </c>
      <c r="G9" s="130"/>
      <c r="H9" s="129" t="s">
        <v>96</v>
      </c>
      <c r="I9" s="130"/>
      <c r="J9" s="129" t="s">
        <v>26</v>
      </c>
      <c r="K9" s="130"/>
      <c r="L9" s="1"/>
    </row>
    <row r="10" spans="1:12" x14ac:dyDescent="0.25">
      <c r="A10" s="1"/>
      <c r="B10" s="69" t="s">
        <v>223</v>
      </c>
      <c r="C10" s="42">
        <v>0</v>
      </c>
      <c r="D10" s="9">
        <v>0</v>
      </c>
      <c r="E10" s="14" t="s">
        <v>3</v>
      </c>
      <c r="F10" s="9">
        <f>IFERROR(D10/C10,0)</f>
        <v>0</v>
      </c>
      <c r="G10" s="14" t="s">
        <v>3</v>
      </c>
      <c r="H10" s="38">
        <v>0</v>
      </c>
      <c r="I10" s="14" t="s">
        <v>3</v>
      </c>
      <c r="J10" s="38">
        <v>0</v>
      </c>
      <c r="K10" s="14" t="s">
        <v>3</v>
      </c>
      <c r="L10" s="1"/>
    </row>
    <row r="11" spans="1:12" x14ac:dyDescent="0.25">
      <c r="A11" s="1"/>
      <c r="B11" s="77" t="s">
        <v>220</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fGMJ2ULtGvT+9HRoZF54cEHm4Oy6FJa0m8vmN28BdkNjuu21hPFOfanuXTsSPR8dS/Ld/KmY0/m9CG+P5VZLSA==" saltValue="loUVCbc7HEHGPdy4TxtsO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237</v>
      </c>
      <c r="C11" s="21">
        <v>1200</v>
      </c>
      <c r="D11" s="14" t="s">
        <v>3</v>
      </c>
      <c r="E11" s="9">
        <v>229300</v>
      </c>
      <c r="F11" s="14" t="s">
        <v>3</v>
      </c>
      <c r="G11" s="1"/>
    </row>
    <row r="12" spans="1:7" x14ac:dyDescent="0.25">
      <c r="A12" s="1"/>
      <c r="B12" s="24" t="s">
        <v>238</v>
      </c>
      <c r="C12" s="21">
        <v>1581</v>
      </c>
      <c r="D12" s="14" t="s">
        <v>3</v>
      </c>
      <c r="E12" s="9">
        <v>23610</v>
      </c>
      <c r="F12" s="14" t="s">
        <v>3</v>
      </c>
      <c r="G12" s="1"/>
    </row>
    <row r="13" spans="1:7" x14ac:dyDescent="0.25">
      <c r="A13" s="1"/>
      <c r="B13" s="24" t="s">
        <v>239</v>
      </c>
      <c r="C13" s="21">
        <v>761</v>
      </c>
      <c r="D13" s="14" t="s">
        <v>3</v>
      </c>
      <c r="E13" s="9">
        <v>14092</v>
      </c>
      <c r="F13" s="14" t="s">
        <v>3</v>
      </c>
      <c r="G13" s="1"/>
    </row>
    <row r="14" spans="1:7" x14ac:dyDescent="0.25">
      <c r="A14" s="1"/>
      <c r="B14" s="24" t="s">
        <v>240</v>
      </c>
      <c r="C14" s="21">
        <v>24</v>
      </c>
      <c r="D14" s="14" t="s">
        <v>3</v>
      </c>
      <c r="E14" s="9">
        <v>1125</v>
      </c>
      <c r="F14" s="14" t="s">
        <v>3</v>
      </c>
      <c r="G14" s="1"/>
    </row>
    <row r="15" spans="1:7" x14ac:dyDescent="0.25">
      <c r="A15" s="1"/>
      <c r="B15" s="24" t="s">
        <v>241</v>
      </c>
      <c r="C15" s="21">
        <v>98</v>
      </c>
      <c r="D15" s="14" t="s">
        <v>3</v>
      </c>
      <c r="E15" s="9">
        <v>2030</v>
      </c>
      <c r="F15" s="14" t="s">
        <v>3</v>
      </c>
      <c r="G15" s="1"/>
    </row>
    <row r="16" spans="1:7" x14ac:dyDescent="0.25">
      <c r="A16" s="1"/>
      <c r="B16" s="24" t="s">
        <v>242</v>
      </c>
      <c r="C16" s="21">
        <v>225</v>
      </c>
      <c r="D16" s="14" t="s">
        <v>3</v>
      </c>
      <c r="E16" s="9">
        <v>25286</v>
      </c>
      <c r="F16" s="14" t="s">
        <v>3</v>
      </c>
      <c r="G16" s="1"/>
    </row>
    <row r="17" spans="1:7" x14ac:dyDescent="0.25">
      <c r="A17" s="1"/>
      <c r="B17" s="24" t="s">
        <v>243</v>
      </c>
      <c r="C17" s="21">
        <v>723</v>
      </c>
      <c r="D17" s="14" t="s">
        <v>3</v>
      </c>
      <c r="E17" s="9">
        <v>8304</v>
      </c>
      <c r="F17" s="14" t="s">
        <v>3</v>
      </c>
      <c r="G17" s="1"/>
    </row>
    <row r="18" spans="1:7" x14ac:dyDescent="0.25">
      <c r="A18" s="1"/>
      <c r="B18" s="24" t="s">
        <v>244</v>
      </c>
      <c r="C18" s="21">
        <v>11</v>
      </c>
      <c r="D18" s="14" t="s">
        <v>3</v>
      </c>
      <c r="E18" s="9">
        <v>1253</v>
      </c>
      <c r="F18" s="14" t="s">
        <v>3</v>
      </c>
      <c r="G18" s="1"/>
    </row>
    <row r="19" spans="1:7" x14ac:dyDescent="0.25">
      <c r="A19" s="1"/>
      <c r="B19" s="24" t="s">
        <v>245</v>
      </c>
      <c r="C19" s="21">
        <v>32</v>
      </c>
      <c r="D19" s="14" t="s">
        <v>3</v>
      </c>
      <c r="E19" s="9">
        <v>670</v>
      </c>
      <c r="F19" s="14" t="s">
        <v>3</v>
      </c>
      <c r="G19" s="1"/>
    </row>
    <row r="20" spans="1:7" x14ac:dyDescent="0.25">
      <c r="A20" s="1"/>
      <c r="B20" s="24" t="s">
        <v>246</v>
      </c>
      <c r="C20" s="21">
        <v>32</v>
      </c>
      <c r="D20" s="14" t="s">
        <v>3</v>
      </c>
      <c r="E20" s="9">
        <v>855</v>
      </c>
      <c r="F20" s="14" t="s">
        <v>3</v>
      </c>
      <c r="G20" s="1"/>
    </row>
    <row r="21" spans="1:7" x14ac:dyDescent="0.25">
      <c r="A21" s="1"/>
      <c r="B21" s="24" t="s">
        <v>43</v>
      </c>
      <c r="C21" s="21">
        <v>81573</v>
      </c>
      <c r="D21" s="14" t="s">
        <v>3</v>
      </c>
      <c r="E21" s="9">
        <v>0</v>
      </c>
      <c r="F21" s="14" t="s">
        <v>3</v>
      </c>
      <c r="G21" s="1"/>
    </row>
    <row r="22" spans="1:7" x14ac:dyDescent="0.25">
      <c r="A22" s="1"/>
      <c r="B22" s="24"/>
      <c r="C22" s="21"/>
      <c r="D22" s="14" t="s">
        <v>3</v>
      </c>
      <c r="E22" s="9"/>
      <c r="F22" s="14" t="s">
        <v>3</v>
      </c>
      <c r="G22" s="1"/>
    </row>
    <row r="23" spans="1:7" x14ac:dyDescent="0.25">
      <c r="A23" s="1"/>
      <c r="B23" s="33" t="s">
        <v>140</v>
      </c>
      <c r="C23" s="12">
        <f>SUM(C10:C22)</f>
        <v>86260</v>
      </c>
      <c r="D23" s="13" t="s">
        <v>3</v>
      </c>
      <c r="E23" s="12">
        <f>SUM(E10:E22)</f>
        <v>306525</v>
      </c>
      <c r="F23" s="13" t="s">
        <v>3</v>
      </c>
      <c r="G23" s="1"/>
    </row>
    <row r="24" spans="1:7" x14ac:dyDescent="0.25">
      <c r="A24" s="1"/>
      <c r="B24" s="33" t="s">
        <v>176</v>
      </c>
      <c r="C24" s="12">
        <f>C23*(1+'Fane 15. Nøgletal'!C10)</f>
        <v>91979.038</v>
      </c>
      <c r="D24" s="13" t="s">
        <v>3</v>
      </c>
      <c r="E24" s="12">
        <f>E23*(1+'Fane 15. Nøgletal'!C10)</f>
        <v>326847.60749999998</v>
      </c>
      <c r="F24" s="13" t="s">
        <v>3</v>
      </c>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sheetData>
  <sheetProtection algorithmName="SHA-512" hashValue="I/Ei+//0ZyA3z+xouZiCMCN11/wfvuiur16WZdDczBGa1aEnXZDqsKfdy1pHy05qVtN96Dh+GKd7p6qfyHLUbA==" saltValue="FBjCQRYq47z+duvLZ4GM+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116</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177</v>
      </c>
      <c r="C8" s="113"/>
      <c r="D8" s="113"/>
      <c r="E8" s="113"/>
      <c r="F8" s="114"/>
      <c r="G8" s="1"/>
    </row>
    <row r="9" spans="1:7" x14ac:dyDescent="0.25">
      <c r="A9" s="1"/>
      <c r="B9" s="81" t="s">
        <v>17</v>
      </c>
      <c r="C9" s="83" t="s">
        <v>11</v>
      </c>
      <c r="D9" s="82"/>
      <c r="E9" s="83" t="s">
        <v>27</v>
      </c>
      <c r="F9" s="32"/>
      <c r="G9" s="1"/>
    </row>
    <row r="10" spans="1:7" x14ac:dyDescent="0.25">
      <c r="A10" s="1"/>
      <c r="B10" s="24" t="s">
        <v>43</v>
      </c>
      <c r="C10" s="21">
        <v>1631462</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1631462</v>
      </c>
      <c r="D13" s="13" t="s">
        <v>3</v>
      </c>
      <c r="E13" s="12">
        <f>SUM(E10:E12)</f>
        <v>0</v>
      </c>
      <c r="F13" s="13" t="s">
        <v>3</v>
      </c>
      <c r="G13" s="1"/>
    </row>
    <row r="14" spans="1:7" x14ac:dyDescent="0.25">
      <c r="A14" s="1"/>
      <c r="B14" s="33" t="s">
        <v>179</v>
      </c>
      <c r="C14" s="12">
        <f>C13*(1+'Fane 15. Nøgletal'!C10)^2</f>
        <v>1854965.2623987801</v>
      </c>
      <c r="D14" s="13" t="s">
        <v>3</v>
      </c>
      <c r="E14" s="12">
        <f>E13*(1+'Fane 15. Nøgletal'!C10)^2</f>
        <v>0</v>
      </c>
      <c r="F14" s="13" t="s">
        <v>3</v>
      </c>
      <c r="G14" s="1"/>
    </row>
    <row r="15" spans="1:7" x14ac:dyDescent="0.25">
      <c r="A15" s="1"/>
      <c r="B15" s="1"/>
      <c r="C15" s="1"/>
      <c r="D15" s="1"/>
      <c r="E15" s="1"/>
      <c r="F15" s="1"/>
      <c r="G15" s="1"/>
    </row>
    <row r="16" spans="1:7" x14ac:dyDescent="0.25">
      <c r="A16" s="1"/>
      <c r="B16" s="131"/>
      <c r="C16" s="131"/>
      <c r="D16" s="131"/>
      <c r="E16" s="131"/>
      <c r="F16" s="131"/>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1"/>
      <c r="C29" s="131"/>
      <c r="D29" s="131"/>
      <c r="E29" s="131"/>
      <c r="F29" s="131"/>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y36EJ4WiL8CVmXtsSrO6811Stg3OUoI8gSnVh+hey6O7vc3aNjv4KbV3P/WptIzWzEUpCcU6W3xhvDKfVXt+w==" saltValue="xVpzO3cNMFcpfEKjGtXWp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0" t="s">
        <v>117</v>
      </c>
      <c r="C3" s="110"/>
      <c r="D3" s="110"/>
      <c r="E3" s="1"/>
    </row>
    <row r="4" spans="1:5" ht="15" customHeight="1" x14ac:dyDescent="0.25">
      <c r="A4" s="1"/>
      <c r="B4" s="110"/>
      <c r="C4" s="110"/>
      <c r="D4" s="110"/>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ht="14.25" customHeight="1" x14ac:dyDescent="0.25">
      <c r="A8" s="1"/>
      <c r="B8" s="112" t="s">
        <v>74</v>
      </c>
      <c r="C8" s="113"/>
      <c r="D8" s="114"/>
      <c r="E8" s="1"/>
    </row>
    <row r="9" spans="1:5" x14ac:dyDescent="0.25">
      <c r="A9" s="1"/>
      <c r="B9" s="69" t="s">
        <v>180</v>
      </c>
      <c r="C9" s="9"/>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2" t="s">
        <v>85</v>
      </c>
      <c r="C14" s="113"/>
      <c r="D14" s="114"/>
      <c r="E14" s="1"/>
    </row>
    <row r="15" spans="1:5" x14ac:dyDescent="0.25">
      <c r="A15" s="1"/>
      <c r="B15" s="69" t="s">
        <v>180</v>
      </c>
      <c r="C15" s="9"/>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2" t="s">
        <v>141</v>
      </c>
      <c r="C20" s="113"/>
      <c r="D20" s="114"/>
      <c r="E20" s="1"/>
    </row>
    <row r="21" spans="1:5" x14ac:dyDescent="0.25">
      <c r="A21" s="1"/>
      <c r="B21" s="69" t="s">
        <v>180</v>
      </c>
      <c r="C21" s="9"/>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2" t="s">
        <v>181</v>
      </c>
      <c r="C26" s="113"/>
      <c r="D26" s="114"/>
      <c r="E26" s="1"/>
    </row>
    <row r="27" spans="1:5" ht="14.25" customHeight="1" x14ac:dyDescent="0.25">
      <c r="A27" s="1"/>
      <c r="B27" s="69" t="s">
        <v>180</v>
      </c>
      <c r="C27" s="9"/>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ipgJwIgx36jQ5yDsvZRn5NAWQQwS/t+DvgApPWVi2/zo0OVLDEV+6U5pPST24sYL9Gu051owRnYdyLNuLyC6aA==" saltValue="ZFSNqIFl3Wd/2jXdQ/RZ1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118</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x14ac:dyDescent="0.25">
      <c r="A8" s="1"/>
      <c r="B8" s="112" t="s">
        <v>67</v>
      </c>
      <c r="C8" s="113"/>
      <c r="D8" s="113"/>
      <c r="E8" s="113"/>
      <c r="F8" s="114"/>
      <c r="G8" s="1"/>
    </row>
    <row r="9" spans="1:7" ht="15" customHeight="1" x14ac:dyDescent="0.25">
      <c r="A9" s="1"/>
      <c r="B9" s="31" t="s">
        <v>68</v>
      </c>
      <c r="C9" s="27" t="s">
        <v>11</v>
      </c>
      <c r="D9" s="32"/>
      <c r="E9" s="27" t="s">
        <v>27</v>
      </c>
      <c r="F9" s="32"/>
      <c r="G9" s="1"/>
    </row>
    <row r="10" spans="1:7" ht="26.25" x14ac:dyDescent="0.25">
      <c r="A10" s="1"/>
      <c r="B10" s="71" t="s">
        <v>221</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Wglq5TRAyAIokMQB//xlCp1OkQRb3589FYyGvoi8HjDoC+j8r98luN/9lkrQ0NPvtkZMEvwOuMLH3C/zG2Jdtg==" saltValue="JcnU7gc8Kv2xCszi6gjeS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119</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2" t="s">
        <v>184</v>
      </c>
      <c r="C8" s="113"/>
      <c r="D8" s="113"/>
      <c r="E8" s="113"/>
      <c r="F8" s="114"/>
      <c r="G8" s="1"/>
    </row>
    <row r="9" spans="1:7" x14ac:dyDescent="0.25">
      <c r="A9" s="1"/>
      <c r="B9" s="31" t="s">
        <v>18</v>
      </c>
      <c r="C9" s="132" t="s">
        <v>11</v>
      </c>
      <c r="D9" s="133"/>
      <c r="E9" s="132" t="s">
        <v>27</v>
      </c>
      <c r="F9" s="133"/>
      <c r="G9" s="1"/>
    </row>
    <row r="10" spans="1:7" x14ac:dyDescent="0.25">
      <c r="A10" s="1"/>
      <c r="B10" s="71" t="s">
        <v>222</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215</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1"/>
      <c r="C14" s="131"/>
      <c r="D14" s="131"/>
      <c r="E14" s="131"/>
      <c r="F14" s="131"/>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1"/>
      <c r="C21" s="131"/>
      <c r="D21" s="131"/>
      <c r="E21" s="131"/>
      <c r="F21" s="131"/>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1"/>
      <c r="C27" s="131"/>
      <c r="D27" s="131"/>
      <c r="E27" s="131"/>
      <c r="F27" s="131"/>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fuMCkiLvnnJm8JJQSU1xrsCz6nCqK26Y4q3mf5qXPHkdnkxmHJJeqT1h2xIhEhiz/bsqKVLTOiVMwo6mdefEg==" saltValue="JZOFWclQvuWE/zsHqffu4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160748472.64376551</v>
      </c>
      <c r="D9" s="8" t="s">
        <v>3</v>
      </c>
      <c r="E9" s="1"/>
    </row>
    <row r="10" spans="1:5" ht="17.25" customHeight="1" x14ac:dyDescent="0.25">
      <c r="A10" s="1"/>
      <c r="B10" s="65" t="s">
        <v>35</v>
      </c>
      <c r="C10" s="7">
        <f>'Fane 11.1. Varige tillæg'!C24</f>
        <v>91979.038</v>
      </c>
      <c r="D10" s="8" t="s">
        <v>3</v>
      </c>
      <c r="E10" s="1"/>
    </row>
    <row r="11" spans="1:5" ht="17.25" customHeight="1" x14ac:dyDescent="0.25">
      <c r="A11" s="1"/>
      <c r="B11" s="65" t="s">
        <v>36</v>
      </c>
      <c r="C11" s="9">
        <f>'Fane 11.1. Varige tillæg'!E24</f>
        <v>326847.60749999998</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13016244.796212902</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-976265.30603911669</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173207278.77943927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6010278.3744883118</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1854965.2623987801</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-37099.305247975601</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1817865.9571508046</v>
      </c>
      <c r="D30" s="11" t="s">
        <v>3</v>
      </c>
      <c r="E30" s="1"/>
    </row>
    <row r="31" spans="1:5" x14ac:dyDescent="0.25">
      <c r="A31" s="1"/>
      <c r="B31" s="33" t="s">
        <v>70</v>
      </c>
      <c r="C31" s="28"/>
      <c r="D31" s="19"/>
      <c r="E31" s="1"/>
    </row>
    <row r="32" spans="1:5" x14ac:dyDescent="0.25">
      <c r="A32" s="1"/>
      <c r="B32" s="31" t="s">
        <v>80</v>
      </c>
      <c r="C32" s="62">
        <f>'Fane 7. Kontrol af ØR2023'!C27</f>
        <v>-5288697.2392025143</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175746725.87187588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9eVaoz7nyNgHdHhbEgUO6SM9DbOkUh+PR+qR8WvIPoVdQNdqq0gK2kUs+7Xcx9x1GzzdNh8AQqKvuhrnTMvmQ==" saltValue="P7PKjG9iM7kKuZDVnXh+P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0" t="s">
        <v>120</v>
      </c>
      <c r="C3" s="110"/>
      <c r="D3" s="1"/>
    </row>
    <row r="4" spans="1:4" ht="15" customHeight="1" x14ac:dyDescent="0.25">
      <c r="A4" s="1"/>
      <c r="B4" s="110"/>
      <c r="C4" s="110"/>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214</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Kx5adxyMMSYtP4XzqszOoUYf2cGMPbPVEUS9gHuTmlJFubjquasxcIji/ruSSJU1KNz2ivRQu+J0T5NPvTScFw==" saltValue="/OcYSODwVX/1r4xP4Tnsl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173207278.77943927</v>
      </c>
      <c r="D9" s="8" t="s">
        <v>3</v>
      </c>
      <c r="E9" s="1"/>
    </row>
    <row r="10" spans="1:5" ht="15" customHeight="1" x14ac:dyDescent="0.25">
      <c r="A10" s="1"/>
      <c r="B10" s="26" t="s">
        <v>19</v>
      </c>
      <c r="C10" s="7">
        <f>C9*'Fane 15. Nøgletal'!C10</f>
        <v>11483642.583076824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-1020171.8619129199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183670749.5006032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6408759.8307168875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190079509.33132008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9a42uIrmss1Mf8hDVJqoJ2OrY3X44QkUUPy1i+TcnlV95TwQqDyZYdwtmKVbquXE9Xs1xEFDSFpSF3cT+GbAQ==" saltValue="pxM0J0WkgET5HY2jufHGW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183670749.5006032</v>
      </c>
      <c r="D9" s="8" t="s">
        <v>3</v>
      </c>
      <c r="E9" s="1"/>
    </row>
    <row r="10" spans="1:5" ht="15" customHeight="1" x14ac:dyDescent="0.25">
      <c r="A10" s="1"/>
      <c r="B10" s="26" t="s">
        <v>19</v>
      </c>
      <c r="C10" s="7">
        <f>SUM(C9:C9)*'Fane 15. Nøgletal'!C10</f>
        <v>12177370.691889992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-1066053.0712305915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194782067.12126261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6833660.6074934164</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201615727.72875604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vjo5wOLJT9P5SQ9IyBk3a8kgBMPaxXa5OR5fIniql64eD4uh/+3m+LwK/rGAjd2Hd3gQSun6hcUFLBs/ySkgg==" saltValue="IN5gUBMIhhrunen+FZTOm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159</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194782067.12126261</v>
      </c>
      <c r="D9" s="8" t="s">
        <v>3</v>
      </c>
      <c r="E9" s="1"/>
    </row>
    <row r="10" spans="1:5" ht="15" customHeight="1" x14ac:dyDescent="0.25">
      <c r="A10" s="1"/>
      <c r="B10" s="26" t="s">
        <v>19</v>
      </c>
      <c r="C10" s="7">
        <f>SUM(C9:C9)*'Fane 15. Nøgletal'!C10</f>
        <v>12914051.05013971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-1113997.7420561162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206582120.42934623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7286732.3057702305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213868852.73511645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AGt6+/b5Jf2BU8zf7gW7Q1FDxZLOzEnbRkMH9LXbS3BxjQQZFmCJYB8/FUoBpaCkQ2e3LEEYfThhKf6kIkj2w==" saltValue="wVfQS4dogIxb/5rjDfNDh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0" t="s">
        <v>162</v>
      </c>
      <c r="C3" s="110"/>
      <c r="D3" s="110"/>
      <c r="E3" s="1"/>
    </row>
    <row r="4" spans="1:5" ht="15" customHeight="1" x14ac:dyDescent="0.25">
      <c r="A4" s="1"/>
      <c r="B4" s="110"/>
      <c r="C4" s="110"/>
      <c r="D4" s="110"/>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149223110.65789804</v>
      </c>
      <c r="D9" s="8" t="s">
        <v>3</v>
      </c>
      <c r="E9" s="1"/>
    </row>
    <row r="10" spans="1:5" ht="15" customHeight="1" x14ac:dyDescent="0.25">
      <c r="A10" s="1"/>
      <c r="B10" s="65" t="s">
        <v>35</v>
      </c>
      <c r="C10" s="63">
        <v>45680.012000000002</v>
      </c>
      <c r="D10" s="8" t="s">
        <v>3</v>
      </c>
      <c r="E10" s="1"/>
    </row>
    <row r="11" spans="1:5" ht="15" customHeight="1" x14ac:dyDescent="0.25">
      <c r="A11" s="1"/>
      <c r="B11" s="65" t="s">
        <v>36</v>
      </c>
      <c r="C11" s="63">
        <v>313310.79206279997</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12086233.798126433</v>
      </c>
      <c r="D16" s="8" t="s">
        <v>3</v>
      </c>
      <c r="E16" s="1"/>
    </row>
    <row r="17" spans="1:5" ht="15" customHeight="1" x14ac:dyDescent="0.25">
      <c r="A17" s="1"/>
      <c r="B17" s="65" t="s">
        <v>10</v>
      </c>
      <c r="C17" s="9">
        <v>0</v>
      </c>
      <c r="D17" s="8" t="s">
        <v>3</v>
      </c>
      <c r="E17" s="1"/>
    </row>
    <row r="18" spans="1:5" ht="15" customHeight="1" x14ac:dyDescent="0.25">
      <c r="A18" s="1"/>
      <c r="B18" s="65" t="s">
        <v>22</v>
      </c>
      <c r="C18" s="9">
        <v>-919862.61632175348</v>
      </c>
      <c r="D18" s="8" t="s">
        <v>3</v>
      </c>
      <c r="E18" s="43"/>
    </row>
    <row r="19" spans="1:5" ht="15" customHeight="1" x14ac:dyDescent="0.25">
      <c r="A19" s="1"/>
      <c r="B19" s="65" t="s">
        <v>23</v>
      </c>
      <c r="C19" s="9">
        <v>0</v>
      </c>
      <c r="D19" s="8" t="s">
        <v>3</v>
      </c>
      <c r="E19" s="1"/>
    </row>
    <row r="20" spans="1:5" ht="15" customHeight="1" x14ac:dyDescent="0.25">
      <c r="A20" s="1"/>
      <c r="B20" s="83" t="s">
        <v>21</v>
      </c>
      <c r="C20" s="10">
        <v>160748472.64376551</v>
      </c>
      <c r="D20" s="11" t="s">
        <v>3</v>
      </c>
      <c r="E20" s="1"/>
    </row>
    <row r="21" spans="1:5" ht="15" customHeight="1" x14ac:dyDescent="0.25">
      <c r="A21" s="1"/>
      <c r="B21" s="33" t="s">
        <v>12</v>
      </c>
      <c r="C21" s="28"/>
      <c r="D21" s="19"/>
      <c r="E21" s="1"/>
    </row>
    <row r="22" spans="1:5" ht="15" customHeight="1" x14ac:dyDescent="0.25">
      <c r="A22" s="1"/>
      <c r="B22" s="31" t="s">
        <v>12</v>
      </c>
      <c r="C22" s="10">
        <v>5358985.4938337533</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435348.69471295999</v>
      </c>
      <c r="D26" s="8" t="s">
        <v>3</v>
      </c>
      <c r="E26" s="1"/>
    </row>
    <row r="27" spans="1:5" ht="15" customHeight="1" x14ac:dyDescent="0.25">
      <c r="A27" s="1"/>
      <c r="B27" s="65" t="s">
        <v>39</v>
      </c>
      <c r="C27" s="9">
        <v>0</v>
      </c>
      <c r="D27" s="8" t="s">
        <v>3</v>
      </c>
      <c r="E27" s="1"/>
    </row>
    <row r="28" spans="1:5" ht="15" customHeight="1" x14ac:dyDescent="0.25">
      <c r="A28" s="1"/>
      <c r="B28" s="65" t="s">
        <v>224</v>
      </c>
      <c r="C28" s="9">
        <v>-8706.9738942591994</v>
      </c>
      <c r="D28" s="8" t="s">
        <v>3</v>
      </c>
      <c r="E28" s="1"/>
    </row>
    <row r="29" spans="1:5" ht="15" customHeight="1" x14ac:dyDescent="0.25">
      <c r="A29" s="1"/>
      <c r="B29" s="72" t="s">
        <v>225</v>
      </c>
      <c r="C29" s="9">
        <v>0</v>
      </c>
      <c r="D29" s="8" t="s">
        <v>3</v>
      </c>
      <c r="E29" s="1"/>
    </row>
    <row r="30" spans="1:5" ht="15" customHeight="1" x14ac:dyDescent="0.25">
      <c r="A30" s="1"/>
      <c r="B30" s="83" t="s">
        <v>44</v>
      </c>
      <c r="C30" s="10">
        <v>426641.72081870079</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-5288697.2392025143</v>
      </c>
      <c r="D34" s="11" t="s">
        <v>3</v>
      </c>
      <c r="E34" s="1"/>
    </row>
    <row r="35" spans="1:5" ht="15.4" customHeight="1" x14ac:dyDescent="0.25">
      <c r="A35" s="1"/>
      <c r="B35" s="107" t="s">
        <v>76</v>
      </c>
      <c r="C35" s="108"/>
      <c r="D35" s="109"/>
      <c r="E35" s="1"/>
    </row>
    <row r="36" spans="1:5" x14ac:dyDescent="0.25">
      <c r="A36" s="1"/>
      <c r="B36" s="68" t="s">
        <v>77</v>
      </c>
      <c r="C36" s="10">
        <v>0</v>
      </c>
      <c r="D36" s="11" t="s">
        <v>3</v>
      </c>
      <c r="E36" s="1"/>
    </row>
    <row r="37" spans="1:5" x14ac:dyDescent="0.25">
      <c r="A37" s="1"/>
      <c r="B37" s="33" t="s">
        <v>66</v>
      </c>
      <c r="C37" s="12">
        <v>161245402.61921543</v>
      </c>
      <c r="D37" s="13" t="s">
        <v>3</v>
      </c>
      <c r="E37" s="1"/>
    </row>
    <row r="38" spans="1:5" ht="30" customHeight="1" x14ac:dyDescent="0.25">
      <c r="A38" s="1"/>
      <c r="B38" s="111" t="s">
        <v>226</v>
      </c>
      <c r="C38" s="111"/>
      <c r="D38" s="111"/>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gUmlYtu258hw2Q99+QhkILKREN1kBN+E3Sr6LlLYMdsXdtM22SXOEbY8PxYcgFYCpbodumXBuJC2K8gwpX3AhA==" saltValue="P/1y6LY4aAvA7Jp9TXBaQg=="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25">
      <c r="A6" s="1"/>
      <c r="B6" s="76"/>
      <c r="C6" s="76"/>
      <c r="D6" s="76"/>
      <c r="E6" s="1"/>
    </row>
    <row r="7" spans="1:5" x14ac:dyDescent="0.25">
      <c r="A7" s="1"/>
      <c r="B7" s="1"/>
      <c r="C7" s="1"/>
      <c r="D7" s="1"/>
      <c r="E7" s="1"/>
    </row>
    <row r="8" spans="1:5" x14ac:dyDescent="0.25">
      <c r="A8" s="1"/>
      <c r="B8" s="112" t="s">
        <v>124</v>
      </c>
      <c r="C8" s="113"/>
      <c r="D8" s="114"/>
      <c r="E8" s="1"/>
    </row>
    <row r="9" spans="1:5" x14ac:dyDescent="0.25">
      <c r="A9" s="1"/>
      <c r="B9" s="66" t="s">
        <v>89</v>
      </c>
      <c r="C9" s="23">
        <v>45943759.654648811</v>
      </c>
      <c r="D9" s="14" t="s">
        <v>3</v>
      </c>
      <c r="E9" s="1"/>
    </row>
    <row r="10" spans="1:5" x14ac:dyDescent="0.25">
      <c r="A10" s="1"/>
      <c r="B10" s="66" t="s">
        <v>126</v>
      </c>
      <c r="C10" s="23">
        <f>('Fane 3. Omkostninger i ØR2024'!C10+'Fane 3. Omkostninger i ØR2024'!C12+'Fane 3. Omkostninger i ØR2024'!C14)*(1+'Fane 15. Nøgletal'!C9)</f>
        <v>49370.956969600004</v>
      </c>
      <c r="D10" s="14" t="s">
        <v>3</v>
      </c>
      <c r="E10" s="1"/>
    </row>
    <row r="11" spans="1:5" x14ac:dyDescent="0.25">
      <c r="A11" s="1"/>
      <c r="B11" s="66" t="s">
        <v>132</v>
      </c>
      <c r="C11" s="23">
        <f>C9*'Fane 15. Nøgletal'!C21+C10*'Fane 15. Nøgletal'!C21</f>
        <v>919862.61223236821</v>
      </c>
      <c r="D11" s="14" t="s">
        <v>3</v>
      </c>
      <c r="E11" s="1"/>
    </row>
    <row r="12" spans="1:5" x14ac:dyDescent="0.25">
      <c r="A12" s="1"/>
      <c r="B12" s="33"/>
      <c r="C12" s="28"/>
      <c r="D12" s="19"/>
      <c r="E12" s="1"/>
    </row>
    <row r="13" spans="1:5" x14ac:dyDescent="0.25">
      <c r="A13" s="1"/>
      <c r="B13" s="1"/>
      <c r="C13" s="1"/>
      <c r="D13" s="1"/>
      <c r="E13" s="1"/>
    </row>
    <row r="14" spans="1:5" x14ac:dyDescent="0.25">
      <c r="A14" s="1"/>
      <c r="B14" s="112" t="s">
        <v>125</v>
      </c>
      <c r="C14" s="113"/>
      <c r="D14" s="114"/>
      <c r="E14" s="1"/>
    </row>
    <row r="15" spans="1:5" x14ac:dyDescent="0.25">
      <c r="A15" s="1"/>
      <c r="B15" s="66" t="s">
        <v>134</v>
      </c>
      <c r="C15" s="23">
        <f>(C9+C10-C11)*(1+'Fane 15. Nøgletal'!C9)</f>
        <v>48715188.053736433</v>
      </c>
      <c r="D15" s="14" t="s">
        <v>3</v>
      </c>
      <c r="E15" s="1"/>
    </row>
    <row r="16" spans="1:5" x14ac:dyDescent="0.25">
      <c r="A16" s="1"/>
      <c r="B16" s="66" t="s">
        <v>185</v>
      </c>
      <c r="C16" s="23">
        <f>('Fane 2.1. Økonomisk ramme 2025'!C10+'Fane 2.1. Økonomisk ramme 2025'!C12+'Fane 2.1. Økonomisk ramme 2025'!C14)*(1+'Fane 15. Nøgletal'!C10)</f>
        <v>98077.248219400004</v>
      </c>
      <c r="D16" s="14" t="s">
        <v>3</v>
      </c>
      <c r="E16" s="1"/>
    </row>
    <row r="17" spans="1:5" x14ac:dyDescent="0.25">
      <c r="A17" s="1"/>
      <c r="B17" s="66" t="s">
        <v>133</v>
      </c>
      <c r="C17" s="23">
        <f>C15*'Fane 15. Nøgletal'!C21+C16*'Fane 15. Nøgletal'!C21</f>
        <v>976265.30603911669</v>
      </c>
      <c r="D17" s="14" t="s">
        <v>3</v>
      </c>
      <c r="E17" s="1"/>
    </row>
    <row r="18" spans="1:5" x14ac:dyDescent="0.25">
      <c r="A18" s="1"/>
      <c r="B18" s="33"/>
      <c r="C18" s="28"/>
      <c r="D18" s="19"/>
      <c r="E18" s="1"/>
    </row>
    <row r="19" spans="1:5" x14ac:dyDescent="0.25">
      <c r="A19" s="1"/>
      <c r="B19" s="1"/>
      <c r="C19" s="64"/>
      <c r="D19" s="1"/>
      <c r="E19" s="1"/>
    </row>
    <row r="20" spans="1:5" x14ac:dyDescent="0.25">
      <c r="A20" s="1"/>
      <c r="B20" s="112" t="s">
        <v>146</v>
      </c>
      <c r="C20" s="113"/>
      <c r="D20" s="114"/>
      <c r="E20" s="1"/>
    </row>
    <row r="21" spans="1:5" x14ac:dyDescent="0.25">
      <c r="A21" s="1"/>
      <c r="B21" s="66" t="s">
        <v>190</v>
      </c>
      <c r="C21" s="23">
        <f>(C15+C16-C17)*(1+'Fane 15. Nøgletal'!C10)</f>
        <v>51008593.095645994</v>
      </c>
      <c r="D21" s="14" t="s">
        <v>3</v>
      </c>
      <c r="E21" s="1"/>
    </row>
    <row r="22" spans="1:5" x14ac:dyDescent="0.25">
      <c r="A22" s="1"/>
      <c r="B22" s="66" t="s">
        <v>197</v>
      </c>
      <c r="C22" s="23">
        <f>C21*'Fane 15. Nøgletal'!C21</f>
        <v>1020171.8619129199</v>
      </c>
      <c r="D22" s="14" t="s">
        <v>3</v>
      </c>
      <c r="E22" s="1"/>
    </row>
    <row r="23" spans="1:5" x14ac:dyDescent="0.25">
      <c r="A23" s="1"/>
      <c r="B23" s="33"/>
      <c r="C23" s="28"/>
      <c r="D23" s="19"/>
      <c r="E23" s="1"/>
    </row>
    <row r="24" spans="1:5" x14ac:dyDescent="0.25">
      <c r="A24" s="1"/>
      <c r="B24" s="1"/>
      <c r="C24" s="1"/>
      <c r="D24" s="1"/>
      <c r="E24" s="1"/>
    </row>
    <row r="25" spans="1:5" x14ac:dyDescent="0.25">
      <c r="A25" s="1"/>
      <c r="B25" s="112" t="s">
        <v>188</v>
      </c>
      <c r="C25" s="113"/>
      <c r="D25" s="114"/>
      <c r="E25" s="1"/>
    </row>
    <row r="26" spans="1:5" x14ac:dyDescent="0.25">
      <c r="A26" s="1"/>
      <c r="B26" s="66" t="s">
        <v>191</v>
      </c>
      <c r="C26" s="23">
        <f>(C21-C22)*(1+'Fane 15. Nøgletal'!C10)</f>
        <v>53302653.561529577</v>
      </c>
      <c r="D26" s="14" t="s">
        <v>3</v>
      </c>
      <c r="E26" s="1"/>
    </row>
    <row r="27" spans="1:5" x14ac:dyDescent="0.25">
      <c r="A27" s="1"/>
      <c r="B27" s="66" t="s">
        <v>195</v>
      </c>
      <c r="C27" s="23">
        <f>C26*'Fane 15. Nøgletal'!C21</f>
        <v>1066053.0712305915</v>
      </c>
      <c r="D27" s="14" t="s">
        <v>3</v>
      </c>
      <c r="E27" s="1"/>
    </row>
    <row r="28" spans="1:5" x14ac:dyDescent="0.25">
      <c r="A28" s="1"/>
      <c r="B28" s="33"/>
      <c r="C28" s="28"/>
      <c r="D28" s="19"/>
      <c r="E28" s="1"/>
    </row>
    <row r="29" spans="1:5" x14ac:dyDescent="0.25">
      <c r="A29" s="1"/>
      <c r="B29" s="1"/>
      <c r="C29" s="1"/>
      <c r="D29" s="1"/>
      <c r="E29" s="1"/>
    </row>
    <row r="30" spans="1:5" x14ac:dyDescent="0.25">
      <c r="A30" s="1"/>
      <c r="B30" s="112" t="s">
        <v>189</v>
      </c>
      <c r="C30" s="113"/>
      <c r="D30" s="114"/>
      <c r="E30" s="1"/>
    </row>
    <row r="31" spans="1:5" x14ac:dyDescent="0.25">
      <c r="A31" s="1"/>
      <c r="B31" s="66" t="s">
        <v>192</v>
      </c>
      <c r="C31" s="23">
        <f>(C26-C27)*(1+'Fane 15. Nøgletal'!C10)</f>
        <v>55699887.102805808</v>
      </c>
      <c r="D31" s="14" t="s">
        <v>3</v>
      </c>
      <c r="E31" s="1"/>
    </row>
    <row r="32" spans="1:5" x14ac:dyDescent="0.25">
      <c r="A32" s="1"/>
      <c r="B32" s="66" t="s">
        <v>196</v>
      </c>
      <c r="C32" s="23">
        <f>C31*'Fane 15. Nøgletal'!C21</f>
        <v>1113997.7420561162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rNmtUk7CShD0r21XuFC9QPCU009kidy0Qcx/gwFc4wRHcwa199aJYTEbr9sxixudLmSqWgZTccOH9hg9h+YZg==" saltValue="QlPFdO6812FkI9NBZKKB3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5" t="s">
        <v>58</v>
      </c>
      <c r="C3" s="115"/>
      <c r="D3" s="115"/>
      <c r="E3" s="1"/>
    </row>
    <row r="4" spans="1:5" ht="15" customHeight="1" x14ac:dyDescent="0.25">
      <c r="A4" s="1"/>
      <c r="B4" s="115"/>
      <c r="C4" s="115"/>
      <c r="D4" s="115"/>
      <c r="E4" s="1"/>
    </row>
    <row r="5" spans="1:5" ht="15" customHeight="1" x14ac:dyDescent="0.25">
      <c r="A5" s="1"/>
      <c r="B5" s="115"/>
      <c r="C5" s="115"/>
      <c r="D5" s="115"/>
      <c r="E5" s="1"/>
    </row>
    <row r="6" spans="1:5" ht="15" customHeight="1" x14ac:dyDescent="0.35">
      <c r="A6" s="1"/>
      <c r="B6" s="70"/>
      <c r="C6" s="70"/>
      <c r="D6" s="70"/>
      <c r="E6" s="1"/>
    </row>
    <row r="7" spans="1:5" x14ac:dyDescent="0.25">
      <c r="A7" s="1"/>
      <c r="B7" s="1"/>
      <c r="C7" s="1"/>
      <c r="D7" s="1"/>
      <c r="E7" s="1"/>
    </row>
    <row r="8" spans="1:5" x14ac:dyDescent="0.25">
      <c r="A8" s="1"/>
      <c r="B8" s="112" t="s">
        <v>148</v>
      </c>
      <c r="C8" s="113"/>
      <c r="D8" s="114"/>
      <c r="E8" s="1"/>
    </row>
    <row r="9" spans="1:5" x14ac:dyDescent="0.25">
      <c r="A9" s="1"/>
      <c r="B9" s="66" t="s">
        <v>135</v>
      </c>
      <c r="C9" s="23">
        <v>118120995.92565259</v>
      </c>
      <c r="D9" s="14" t="s">
        <v>3</v>
      </c>
      <c r="E9" s="1"/>
    </row>
    <row r="10" spans="1:5" x14ac:dyDescent="0.25">
      <c r="A10" s="1"/>
      <c r="B10" s="66" t="s">
        <v>127</v>
      </c>
      <c r="C10" s="23">
        <f>('Fane 3. Omkostninger i ØR2024'!C11+'Fane 3. Omkostninger i ØR2024'!C13+'Fane 3. Omkostninger i ØR2024'!C15)*(1+'Fane 15. Nøgletal'!C9)</f>
        <v>338626.30406147422</v>
      </c>
      <c r="D10" s="14" t="s">
        <v>3</v>
      </c>
      <c r="E10" s="1"/>
    </row>
    <row r="11" spans="1:5" x14ac:dyDescent="0.25">
      <c r="A11" s="1"/>
      <c r="B11" s="66" t="s">
        <v>136</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2" t="s">
        <v>147</v>
      </c>
      <c r="C14" s="113"/>
      <c r="D14" s="114"/>
      <c r="E14" s="1"/>
    </row>
    <row r="15" spans="1:5" x14ac:dyDescent="0.25">
      <c r="A15" s="1"/>
      <c r="B15" s="66" t="s">
        <v>137</v>
      </c>
      <c r="C15" s="23">
        <f>(C9+C10-C11)*(1+'Fane 15. Nøgletal'!C9)</f>
        <v>128031159.70587496</v>
      </c>
      <c r="D15" s="14" t="s">
        <v>3</v>
      </c>
      <c r="E15" s="1"/>
    </row>
    <row r="16" spans="1:5" x14ac:dyDescent="0.25">
      <c r="A16" s="1"/>
      <c r="B16" s="66" t="s">
        <v>186</v>
      </c>
      <c r="C16" s="23">
        <f>('Fane 2.1. Økonomisk ramme 2025'!C11+'Fane 2.1. Økonomisk ramme 2025'!C13+'Fane 2.1. Økonomisk ramme 2025'!C15)*(1+'Fane 15. Nøgletal'!C10)</f>
        <v>348517.60387724999</v>
      </c>
      <c r="D16" s="14" t="s">
        <v>3</v>
      </c>
      <c r="E16" s="1"/>
    </row>
    <row r="17" spans="1:5" x14ac:dyDescent="0.25">
      <c r="A17" s="1"/>
      <c r="B17" s="66" t="s">
        <v>138</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2" t="s">
        <v>83</v>
      </c>
      <c r="C20" s="113"/>
      <c r="D20" s="114"/>
      <c r="E20" s="1"/>
    </row>
    <row r="21" spans="1:5" x14ac:dyDescent="0.25">
      <c r="A21" s="1"/>
      <c r="B21" s="66" t="s">
        <v>193</v>
      </c>
      <c r="C21" s="23">
        <f>(C15+C16-C17)*(1+'Fane 15. Nøgletal'!C10)</f>
        <v>136891249.91538879</v>
      </c>
      <c r="D21" s="14" t="s">
        <v>3</v>
      </c>
      <c r="E21" s="1"/>
    </row>
    <row r="22" spans="1:5" x14ac:dyDescent="0.25">
      <c r="A22" s="1"/>
      <c r="B22" s="66" t="s">
        <v>198</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2" t="s">
        <v>139</v>
      </c>
      <c r="C25" s="113"/>
      <c r="D25" s="114"/>
      <c r="E25" s="1"/>
    </row>
    <row r="26" spans="1:5" x14ac:dyDescent="0.25">
      <c r="A26" s="1"/>
      <c r="B26" s="66" t="s">
        <v>194</v>
      </c>
      <c r="C26" s="23">
        <f>(C21-C22)*(1+'Fane 15. Nøgletal'!C10)</f>
        <v>145967139.78477907</v>
      </c>
      <c r="D26" s="14" t="s">
        <v>3</v>
      </c>
      <c r="E26" s="1"/>
    </row>
    <row r="27" spans="1:5" x14ac:dyDescent="0.25">
      <c r="A27" s="1"/>
      <c r="B27" s="66" t="s">
        <v>199</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2" t="s">
        <v>164</v>
      </c>
      <c r="C30" s="113"/>
      <c r="D30" s="114"/>
      <c r="E30" s="1"/>
    </row>
    <row r="31" spans="1:5" x14ac:dyDescent="0.25">
      <c r="A31" s="1"/>
      <c r="B31" s="66" t="s">
        <v>201</v>
      </c>
      <c r="C31" s="23">
        <f>(C26-C27)*(1+'Fane 15. Nøgletal'!C10)</f>
        <v>155644761.15250993</v>
      </c>
      <c r="D31" s="14" t="s">
        <v>3</v>
      </c>
      <c r="E31" s="1"/>
    </row>
    <row r="32" spans="1:5" x14ac:dyDescent="0.25">
      <c r="A32" s="1"/>
      <c r="B32" s="66" t="s">
        <v>200</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2eXQD0BrqIA9NQUQpSGrENuqXnrctdzMw/eR9E1ihwbfJpgWjyIOGzVYTrKvUvAsq1i7tcrebTm6yj48N+evg==" saltValue="fEtMTvOVsl2WdpVMXhNW1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45</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2" t="s">
        <v>10</v>
      </c>
      <c r="C8" s="114"/>
      <c r="D8" s="1"/>
    </row>
    <row r="9" spans="1:4" x14ac:dyDescent="0.25">
      <c r="A9" s="1"/>
      <c r="B9" s="66" t="s">
        <v>165</v>
      </c>
      <c r="C9" s="22">
        <v>0</v>
      </c>
      <c r="D9" s="1"/>
    </row>
    <row r="10" spans="1:4" x14ac:dyDescent="0.25">
      <c r="A10" s="1"/>
      <c r="B10" s="33"/>
      <c r="C10" s="19"/>
      <c r="D10" s="1"/>
    </row>
    <row r="11" spans="1:4" x14ac:dyDescent="0.25">
      <c r="A11" s="1"/>
      <c r="B11" s="116" t="s">
        <v>219</v>
      </c>
      <c r="C11" s="117"/>
      <c r="D11" s="1"/>
    </row>
    <row r="12" spans="1:4" x14ac:dyDescent="0.25">
      <c r="A12" s="1"/>
      <c r="B12" s="118"/>
      <c r="C12" s="119"/>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cLiOlw4Ss5mU5YCETgLuO/6Sc9+OvL9rqwO84wmW8WVs2jywp7a5JqHaUfnZ19REY1QYSsiJEkRpDBm591km0Q==" saltValue="/EM4aCtOEPQ7jS5Xppqxb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2024-10-08T07:00:58Z</dcterms:modified>
</cp:coreProperties>
</file>