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BlueKolding Vand AS (V038)\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16" i="8" l="1"/>
  <c r="E15" i="8"/>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<sst xmlns="http://schemas.openxmlformats.org/spreadsheetml/2006/main" count="322" uniqueCount="153">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</sst>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4" fontId="15" fillId="7" borderId="1" xfId="0" applyNumberFormat="1" applyFont="1" applyFill="1" applyBorder="1" applyAlignment="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7" t="s">
        <v>4</v>
      </c>
      <c r="E6" s="87"/>
      <c r="F6" s="87"/>
      <c r="G6" s="87"/>
      <c r="H6" s="3"/>
      <c r="I6" s="1"/>
    </row>
    <row r="7" spans="1:9" ht="15" customHeight="1" x14ac:dyDescent="0.35">
      <c r="A7" s="1"/>
      <c r="B7" s="1"/>
      <c r="C7" s="3"/>
      <c r="D7" s="87"/>
      <c r="E7" s="87"/>
      <c r="F7" s="87"/>
      <c r="G7" s="87"/>
      <c r="H7" s="3"/>
      <c r="I7" s="1"/>
    </row>
    <row r="8" spans="1:9" ht="15.5" x14ac:dyDescent="0.35">
      <c r="A8" s="1"/>
      <c r="B8" s="1"/>
      <c r="C8" s="4"/>
      <c r="D8" s="89" t="s">
        <v>105</v>
      </c>
      <c r="E8" s="89"/>
      <c r="F8" s="89"/>
      <c r="G8" s="89"/>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8" t="s">
        <v>5</v>
      </c>
      <c r="E11" s="88"/>
      <c r="F11" s="88"/>
      <c r="G11" s="88"/>
      <c r="H11" s="5"/>
      <c r="I11" s="1"/>
    </row>
    <row r="12" spans="1:9" x14ac:dyDescent="0.35">
      <c r="A12" s="1"/>
      <c r="B12" s="1"/>
      <c r="C12" s="1"/>
      <c r="D12" s="1"/>
      <c r="E12" s="1"/>
      <c r="F12" s="1"/>
      <c r="G12" s="1"/>
      <c r="H12" s="1"/>
      <c r="I12" s="1"/>
    </row>
    <row r="13" spans="1:9" x14ac:dyDescent="0.35">
      <c r="A13" s="1"/>
      <c r="B13" s="1"/>
      <c r="C13" s="6" t="s">
        <v>6</v>
      </c>
      <c r="D13" s="84" t="s">
        <v>78</v>
      </c>
      <c r="E13" s="85"/>
      <c r="F13" s="85"/>
      <c r="G13" s="86"/>
      <c r="H13" s="1"/>
      <c r="I13" s="1"/>
    </row>
    <row r="14" spans="1:9" x14ac:dyDescent="0.35">
      <c r="A14" s="1"/>
      <c r="B14" s="1"/>
      <c r="C14" s="6" t="s">
        <v>14</v>
      </c>
      <c r="D14" s="84" t="s">
        <v>110</v>
      </c>
      <c r="E14" s="85"/>
      <c r="F14" s="85"/>
      <c r="G14" s="86"/>
      <c r="H14" s="1"/>
      <c r="I14" s="1"/>
    </row>
    <row r="15" spans="1:9" x14ac:dyDescent="0.35">
      <c r="A15" s="1"/>
      <c r="B15" s="1"/>
      <c r="C15" s="6" t="s">
        <v>28</v>
      </c>
      <c r="D15" s="84" t="s">
        <v>64</v>
      </c>
      <c r="E15" s="85"/>
      <c r="F15" s="85"/>
      <c r="G15" s="86"/>
      <c r="H15" s="1"/>
      <c r="I15" s="1"/>
    </row>
    <row r="16" spans="1:9" x14ac:dyDescent="0.35">
      <c r="A16" s="1"/>
      <c r="B16" s="1"/>
      <c r="C16" s="6" t="s">
        <v>29</v>
      </c>
      <c r="D16" s="84" t="s">
        <v>79</v>
      </c>
      <c r="E16" s="85"/>
      <c r="F16" s="85"/>
      <c r="G16" s="86"/>
      <c r="H16" s="1"/>
      <c r="I16" s="1"/>
    </row>
    <row r="17" spans="1:9" x14ac:dyDescent="0.35">
      <c r="A17" s="1"/>
      <c r="B17" s="1"/>
      <c r="C17" s="6" t="s">
        <v>49</v>
      </c>
      <c r="D17" s="84" t="s">
        <v>80</v>
      </c>
      <c r="E17" s="85"/>
      <c r="F17" s="85"/>
      <c r="G17" s="86"/>
      <c r="H17" s="1"/>
      <c r="I17" s="1"/>
    </row>
    <row r="18" spans="1:9" x14ac:dyDescent="0.35">
      <c r="A18" s="1"/>
      <c r="B18" s="1"/>
      <c r="C18" s="6" t="s">
        <v>7</v>
      </c>
      <c r="D18" s="81" t="s">
        <v>11</v>
      </c>
      <c r="E18" s="82"/>
      <c r="F18" s="82"/>
      <c r="G18" s="83"/>
      <c r="H18" s="1"/>
      <c r="I18" s="1"/>
    </row>
    <row r="19" spans="1:9" x14ac:dyDescent="0.35">
      <c r="A19" s="1"/>
      <c r="B19" s="1"/>
      <c r="C19" s="6" t="s">
        <v>8</v>
      </c>
      <c r="D19" s="75" t="s">
        <v>81</v>
      </c>
      <c r="E19" s="76"/>
      <c r="F19" s="76"/>
      <c r="G19" s="77"/>
      <c r="H19" s="1"/>
      <c r="I19" s="1"/>
    </row>
    <row r="20" spans="1:9" x14ac:dyDescent="0.35">
      <c r="A20" s="1"/>
      <c r="B20" s="1"/>
      <c r="C20" s="6" t="s">
        <v>46</v>
      </c>
      <c r="D20" s="75" t="s">
        <v>113</v>
      </c>
      <c r="E20" s="76"/>
      <c r="F20" s="76"/>
      <c r="G20" s="77"/>
      <c r="H20" s="1"/>
      <c r="I20" s="1"/>
    </row>
    <row r="21" spans="1:9" x14ac:dyDescent="0.35">
      <c r="A21" s="1"/>
      <c r="B21" s="1"/>
      <c r="C21" s="6" t="s">
        <v>152</v>
      </c>
      <c r="D21" s="75" t="s">
        <v>108</v>
      </c>
      <c r="E21" s="76"/>
      <c r="F21" s="76"/>
      <c r="G21" s="77"/>
      <c r="H21" s="1"/>
      <c r="I21" s="1"/>
    </row>
    <row r="22" spans="1:9" x14ac:dyDescent="0.35">
      <c r="A22" s="1"/>
      <c r="B22" s="1"/>
      <c r="C22" s="6" t="s">
        <v>120</v>
      </c>
      <c r="D22" s="75" t="s">
        <v>35</v>
      </c>
      <c r="E22" s="76"/>
      <c r="F22" s="76"/>
      <c r="G22" s="77"/>
      <c r="H22" s="1"/>
      <c r="I22" s="1"/>
    </row>
    <row r="23" spans="1:9" x14ac:dyDescent="0.35">
      <c r="A23" s="1"/>
      <c r="B23" s="1"/>
      <c r="C23" s="6" t="s">
        <v>121</v>
      </c>
      <c r="D23" s="75" t="s">
        <v>36</v>
      </c>
      <c r="E23" s="76"/>
      <c r="F23" s="76"/>
      <c r="G23" s="77"/>
      <c r="H23" s="1"/>
      <c r="I23" s="1"/>
    </row>
    <row r="24" spans="1:9" x14ac:dyDescent="0.35">
      <c r="A24" s="1"/>
      <c r="B24" s="1"/>
      <c r="C24" s="6" t="s">
        <v>9</v>
      </c>
      <c r="D24" s="75" t="s">
        <v>53</v>
      </c>
      <c r="E24" s="76"/>
      <c r="F24" s="76"/>
      <c r="G24" s="77"/>
      <c r="H24" s="1"/>
      <c r="I24" s="1"/>
    </row>
    <row r="25" spans="1:9" x14ac:dyDescent="0.35">
      <c r="A25" s="1"/>
      <c r="B25" s="1"/>
      <c r="C25" s="6" t="s">
        <v>41</v>
      </c>
      <c r="D25" s="75" t="s">
        <v>30</v>
      </c>
      <c r="E25" s="76"/>
      <c r="F25" s="76"/>
      <c r="G25" s="77"/>
      <c r="H25" s="1"/>
      <c r="I25" s="1"/>
    </row>
    <row r="26" spans="1:9" x14ac:dyDescent="0.35">
      <c r="A26" s="1"/>
      <c r="B26" s="1"/>
      <c r="C26" s="6" t="s">
        <v>122</v>
      </c>
      <c r="D26" s="78" t="s">
        <v>47</v>
      </c>
      <c r="E26" s="79"/>
      <c r="F26" s="79"/>
      <c r="G26" s="80"/>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sheetData>
  <sheetProtection algorithmName="SHA-512" hashValue="+KAB5luog2IHCT+q12F/dyQdzj9JcynaB6F7olfBtZLoBXU8y1otz6kci1kn8biRakdM2Mo/2+AD4OCc7+KHSw==" saltValue="vXA6QdDk6uD0Be5wg99aH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0" t="s">
        <v>114</v>
      </c>
      <c r="C3" s="90"/>
      <c r="D3" s="90"/>
      <c r="E3" s="90"/>
      <c r="F3" s="90"/>
      <c r="G3" s="90"/>
      <c r="H3" s="90"/>
      <c r="I3" s="90"/>
      <c r="J3" s="90"/>
      <c r="K3" s="90"/>
      <c r="L3" s="1"/>
    </row>
    <row r="4" spans="1:12" ht="15" customHeight="1" x14ac:dyDescent="0.35">
      <c r="A4" s="1"/>
      <c r="B4" s="90"/>
      <c r="C4" s="90"/>
      <c r="D4" s="90"/>
      <c r="E4" s="90"/>
      <c r="F4" s="90"/>
      <c r="G4" s="90"/>
      <c r="H4" s="90"/>
      <c r="I4" s="90"/>
      <c r="J4" s="90"/>
      <c r="K4" s="90"/>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1" t="s">
        <v>101</v>
      </c>
      <c r="C8" s="112"/>
      <c r="D8" s="112"/>
      <c r="E8" s="112"/>
      <c r="F8" s="112"/>
      <c r="G8" s="112"/>
      <c r="H8" s="112"/>
      <c r="I8" s="112"/>
      <c r="J8" s="112"/>
      <c r="K8" s="113"/>
      <c r="L8" s="1"/>
    </row>
    <row r="9" spans="1:12" ht="39.75" customHeight="1" x14ac:dyDescent="0.35">
      <c r="A9" s="1"/>
      <c r="B9" s="48" t="s">
        <v>0</v>
      </c>
      <c r="C9" s="16" t="s">
        <v>1</v>
      </c>
      <c r="D9" s="127" t="s">
        <v>111</v>
      </c>
      <c r="E9" s="128"/>
      <c r="F9" s="127" t="s">
        <v>2</v>
      </c>
      <c r="G9" s="128"/>
      <c r="H9" s="127" t="s">
        <v>112</v>
      </c>
      <c r="I9" s="128"/>
      <c r="J9" s="127" t="s">
        <v>23</v>
      </c>
      <c r="K9" s="128"/>
      <c r="L9" s="1"/>
    </row>
    <row r="10" spans="1:12" x14ac:dyDescent="0.35">
      <c r="A10" s="1"/>
      <c r="B10" s="63" t="s">
        <v>136</v>
      </c>
      <c r="C10" s="29">
        <v>0</v>
      </c>
      <c r="D10" s="8">
        <v>0</v>
      </c>
      <c r="E10" s="12" t="s">
        <v>3</v>
      </c>
      <c r="F10" s="8">
        <f>IFERROR(D10/C10,0)</f>
        <v>0</v>
      </c>
      <c r="G10" s="12" t="s">
        <v>3</v>
      </c>
      <c r="H10" s="8">
        <v>0</v>
      </c>
      <c r="I10" s="12" t="s">
        <v>3</v>
      </c>
      <c r="J10" s="8">
        <v>0</v>
      </c>
      <c r="K10" s="12" t="s">
        <v>3</v>
      </c>
      <c r="L10" s="1"/>
    </row>
    <row r="11" spans="1:12" x14ac:dyDescent="0.35">
      <c r="A11" s="1"/>
      <c r="B11" s="64" t="s">
        <v>102</v>
      </c>
      <c r="C11" s="65"/>
      <c r="D11" s="66"/>
      <c r="E11" s="66"/>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Agjl8oVQeAKiJt8x2ePnf+Q5cZFvbZG9rFAuUssajz7S/aZGRCxYUqnsgX//OqcskRsb+IakGdm8J+tILDmeUA==" saltValue="7RYUlITi95ytwRS0hzKUn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115</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3" t="s">
        <v>32</v>
      </c>
      <c r="C8" s="22"/>
      <c r="D8" s="22"/>
      <c r="E8" s="22"/>
      <c r="F8" s="74"/>
      <c r="G8" s="1"/>
    </row>
    <row r="9" spans="1:7" ht="17.25" customHeight="1" x14ac:dyDescent="0.35">
      <c r="A9" s="1"/>
      <c r="B9" s="59" t="s">
        <v>15</v>
      </c>
      <c r="C9" s="59" t="s">
        <v>10</v>
      </c>
      <c r="D9" s="60"/>
      <c r="E9" s="59" t="s">
        <v>24</v>
      </c>
      <c r="F9" s="72"/>
      <c r="G9" s="1"/>
    </row>
    <row r="10" spans="1:7" x14ac:dyDescent="0.35">
      <c r="A10" s="1"/>
      <c r="B10" s="20" t="s">
        <v>134</v>
      </c>
      <c r="C10" s="19">
        <f>'Fane 7. Anlægsprojekter (§ 19)'!H11</f>
        <v>0</v>
      </c>
      <c r="D10" s="12" t="s">
        <v>3</v>
      </c>
      <c r="E10" s="8">
        <f>SUM('Fane 7. Anlægsprojekter (§ 19)'!F11,'Fane 7. Anlægsprojekter (§ 19)'!J11)</f>
        <v>0</v>
      </c>
      <c r="F10" s="12" t="s">
        <v>3</v>
      </c>
      <c r="G10" s="1"/>
    </row>
    <row r="11" spans="1:7" x14ac:dyDescent="0.35">
      <c r="A11" s="1"/>
      <c r="B11" s="20" t="s">
        <v>50</v>
      </c>
      <c r="C11" s="19">
        <v>0</v>
      </c>
      <c r="D11" s="12" t="s">
        <v>3</v>
      </c>
      <c r="E11" s="8">
        <v>0</v>
      </c>
      <c r="F11" s="12" t="s">
        <v>3</v>
      </c>
      <c r="G11" s="1"/>
    </row>
    <row r="12" spans="1:7" x14ac:dyDescent="0.35">
      <c r="A12" s="1"/>
      <c r="B12" s="73" t="s">
        <v>67</v>
      </c>
      <c r="C12" s="10">
        <f>SUM(C10:C11)</f>
        <v>0</v>
      </c>
      <c r="D12" s="11" t="s">
        <v>3</v>
      </c>
      <c r="E12" s="10">
        <f>SUM(E10:E11)</f>
        <v>0</v>
      </c>
      <c r="F12" s="11" t="s">
        <v>3</v>
      </c>
      <c r="G12" s="1"/>
    </row>
    <row r="13" spans="1:7" x14ac:dyDescent="0.35">
      <c r="A13" s="1"/>
      <c r="B13" s="73" t="s">
        <v>98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BCjMW+fyTmnrwGTJEzOyWWj0PqTJc2xZzjm8ZHvF1Cd1PaGgC1I/Gdmv8JppZsK7cxhBzhlOEmRXT/32KuMJXQ==" saltValue="kgI3hJyi4lE3DnG3F5lZM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116</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11" t="s">
        <v>42</v>
      </c>
      <c r="C7" s="112"/>
      <c r="D7" s="112"/>
      <c r="E7" s="112"/>
      <c r="F7" s="113"/>
      <c r="G7" s="1"/>
    </row>
    <row r="8" spans="1:7" x14ac:dyDescent="0.35">
      <c r="A8" s="1"/>
      <c r="B8" s="59" t="s">
        <v>15</v>
      </c>
      <c r="C8" s="59" t="s">
        <v>10</v>
      </c>
      <c r="D8" s="60"/>
      <c r="E8" s="59" t="s">
        <v>24</v>
      </c>
      <c r="F8" s="72"/>
      <c r="G8" s="1"/>
    </row>
    <row r="9" spans="1:7" x14ac:dyDescent="0.35">
      <c r="A9" s="1"/>
      <c r="B9" s="20" t="s">
        <v>135</v>
      </c>
      <c r="C9" s="19">
        <v>0</v>
      </c>
      <c r="D9" s="12" t="s">
        <v>3</v>
      </c>
      <c r="E9" s="19">
        <v>0</v>
      </c>
      <c r="F9" s="12" t="s">
        <v>3</v>
      </c>
      <c r="G9" s="1"/>
    </row>
    <row r="10" spans="1:7" x14ac:dyDescent="0.35">
      <c r="A10" s="1"/>
      <c r="B10" s="73" t="s">
        <v>107</v>
      </c>
      <c r="C10" s="10">
        <f>SUM(C9:C9)</f>
        <v>0</v>
      </c>
      <c r="D10" s="11" t="s">
        <v>3</v>
      </c>
      <c r="E10" s="10">
        <f>SUM(E9:E9)</f>
        <v>0</v>
      </c>
      <c r="F10" s="11" t="s">
        <v>3</v>
      </c>
      <c r="G10" s="1"/>
    </row>
    <row r="11" spans="1:7" x14ac:dyDescent="0.35">
      <c r="A11" s="1"/>
      <c r="B11" s="73"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29"/>
      <c r="C13" s="129"/>
      <c r="D13" s="129"/>
      <c r="E13" s="129"/>
      <c r="F13" s="129"/>
      <c r="G13" s="1"/>
    </row>
    <row r="14" spans="1:7" x14ac:dyDescent="0.35">
      <c r="A14" s="1"/>
      <c r="B14" s="39"/>
      <c r="C14" s="39"/>
      <c r="D14" s="39"/>
      <c r="E14" s="39"/>
      <c r="F14" s="40"/>
      <c r="G14" s="1"/>
    </row>
    <row r="15" spans="1:7" x14ac:dyDescent="0.35">
      <c r="A15" s="1"/>
      <c r="B15" s="41"/>
      <c r="C15" s="42"/>
      <c r="D15" s="43"/>
      <c r="E15" s="42"/>
      <c r="F15" s="43"/>
      <c r="G15" s="1"/>
    </row>
    <row r="16" spans="1:7" x14ac:dyDescent="0.35">
      <c r="A16" s="1"/>
      <c r="B16" s="41"/>
      <c r="C16" s="42"/>
      <c r="D16" s="43"/>
      <c r="E16" s="42"/>
      <c r="F16" s="43"/>
      <c r="G16" s="1"/>
    </row>
    <row r="17" spans="1:7" x14ac:dyDescent="0.35">
      <c r="A17" s="1"/>
      <c r="B17" s="44"/>
      <c r="C17" s="45"/>
      <c r="D17" s="46"/>
      <c r="E17" s="45"/>
      <c r="F17" s="46"/>
      <c r="G17" s="1"/>
    </row>
    <row r="18" spans="1:7" x14ac:dyDescent="0.35">
      <c r="A18" s="1"/>
      <c r="B18" s="44"/>
      <c r="C18" s="45"/>
      <c r="D18" s="46"/>
      <c r="E18" s="45"/>
      <c r="F18" s="46"/>
      <c r="G18" s="1"/>
    </row>
    <row r="19" spans="1:7" x14ac:dyDescent="0.35">
      <c r="A19" s="1"/>
      <c r="B19" s="38"/>
      <c r="C19" s="38"/>
      <c r="D19" s="38"/>
      <c r="E19" s="38"/>
      <c r="F19" s="38"/>
      <c r="G19" s="1"/>
    </row>
    <row r="20" spans="1:7" x14ac:dyDescent="0.35">
      <c r="A20" s="1"/>
      <c r="B20" s="129"/>
      <c r="C20" s="129"/>
      <c r="D20" s="129"/>
      <c r="E20" s="129"/>
      <c r="F20" s="129"/>
      <c r="G20" s="1"/>
    </row>
    <row r="21" spans="1:7" x14ac:dyDescent="0.35">
      <c r="A21" s="1"/>
      <c r="B21" s="39"/>
      <c r="C21" s="39"/>
      <c r="D21" s="39"/>
      <c r="E21" s="39"/>
      <c r="F21" s="40"/>
      <c r="G21" s="1"/>
    </row>
    <row r="22" spans="1:7" x14ac:dyDescent="0.35">
      <c r="A22" s="1"/>
      <c r="B22" s="41"/>
      <c r="C22" s="42"/>
      <c r="D22" s="43"/>
      <c r="E22" s="42"/>
      <c r="F22" s="43"/>
      <c r="G22" s="1"/>
    </row>
    <row r="23" spans="1:7" x14ac:dyDescent="0.35">
      <c r="A23" s="1"/>
      <c r="B23" s="41"/>
      <c r="C23" s="42"/>
      <c r="D23" s="43"/>
      <c r="E23" s="42"/>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39"/>
      <c r="C28" s="39"/>
      <c r="D28" s="39"/>
      <c r="E28" s="39"/>
      <c r="F28" s="40"/>
      <c r="G28" s="1"/>
    </row>
    <row r="29" spans="1:7" x14ac:dyDescent="0.35">
      <c r="A29" s="1"/>
      <c r="B29" s="41"/>
      <c r="C29" s="42"/>
      <c r="D29" s="43"/>
      <c r="E29" s="42"/>
      <c r="F29" s="43"/>
      <c r="G29" s="1"/>
    </row>
    <row r="30" spans="1:7" x14ac:dyDescent="0.35">
      <c r="A30" s="1"/>
      <c r="B30" s="41"/>
      <c r="C30" s="42"/>
      <c r="D30" s="43"/>
      <c r="E30" s="42"/>
      <c r="F30" s="43"/>
      <c r="G30" s="1"/>
    </row>
    <row r="31" spans="1:7" x14ac:dyDescent="0.35">
      <c r="A31" s="1"/>
      <c r="B31" s="44"/>
      <c r="C31" s="45"/>
      <c r="D31" s="46"/>
      <c r="E31" s="45"/>
      <c r="F31" s="46"/>
      <c r="G31" s="1"/>
    </row>
    <row r="32" spans="1:7" x14ac:dyDescent="0.35">
      <c r="A32" s="1"/>
      <c r="B32" s="44"/>
      <c r="C32" s="45"/>
      <c r="D32" s="46"/>
      <c r="E32" s="45"/>
      <c r="F32" s="46"/>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Pw+UapKLeGjd9kc6KLjZBtDus5fgUie0IGtIPR8jcW3NIphluQzPNNlREMhkki7XZti0wNbRZYOVlBILG6pmrg==" saltValue="rPN5dn6hkbm1u40TYXr4I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117</v>
      </c>
      <c r="C3" s="92"/>
      <c r="D3" s="92"/>
      <c r="E3" s="92"/>
      <c r="F3" s="92"/>
      <c r="G3" s="1"/>
    </row>
    <row r="4" spans="1:7" ht="25.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1" t="s">
        <v>58</v>
      </c>
      <c r="C8" s="112"/>
      <c r="D8" s="112"/>
      <c r="E8" s="112"/>
      <c r="F8" s="113"/>
      <c r="G8" s="1"/>
    </row>
    <row r="9" spans="1:7" ht="15" customHeight="1" x14ac:dyDescent="0.35">
      <c r="A9" s="1"/>
      <c r="B9" s="71" t="s">
        <v>61</v>
      </c>
      <c r="C9" s="130" t="s">
        <v>10</v>
      </c>
      <c r="D9" s="131"/>
      <c r="E9" s="130" t="s">
        <v>24</v>
      </c>
      <c r="F9" s="131"/>
      <c r="G9" s="1"/>
    </row>
    <row r="10" spans="1:7" x14ac:dyDescent="0.35">
      <c r="A10" s="1"/>
      <c r="B10" s="20" t="s">
        <v>137</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wCXxQ1fw9Pb4AFBKnMzSW71B87MrPhivWfVENB+BY/4tOgQTVbMFLlBGzUI67SZSnP3WtyV30sSd0kxgL+aMaA==" saltValue="Ab9tGLZiBEN9ZLJt0/O9n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118</v>
      </c>
      <c r="C3" s="92"/>
      <c r="D3" s="92"/>
      <c r="E3" s="92"/>
      <c r="F3" s="92"/>
      <c r="G3" s="1"/>
    </row>
    <row r="4" spans="1:7" ht="25.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1" t="s">
        <v>40</v>
      </c>
      <c r="C9" s="112"/>
      <c r="D9" s="112"/>
      <c r="E9" s="112"/>
      <c r="F9" s="113"/>
      <c r="G9" s="1"/>
    </row>
    <row r="10" spans="1:7" x14ac:dyDescent="0.35">
      <c r="A10" s="1"/>
      <c r="B10" s="71" t="s">
        <v>16</v>
      </c>
      <c r="C10" s="71" t="s">
        <v>10</v>
      </c>
      <c r="D10" s="72"/>
      <c r="E10" s="71" t="s">
        <v>24</v>
      </c>
      <c r="F10" s="72"/>
      <c r="G10" s="1"/>
    </row>
    <row r="11" spans="1:7" x14ac:dyDescent="0.35">
      <c r="A11" s="1"/>
      <c r="B11" s="20" t="s">
        <v>138</v>
      </c>
      <c r="C11" s="8">
        <v>0</v>
      </c>
      <c r="D11" s="12" t="s">
        <v>3</v>
      </c>
      <c r="E11" s="8">
        <v>0</v>
      </c>
      <c r="F11" s="12" t="s">
        <v>3</v>
      </c>
      <c r="G11" s="1"/>
    </row>
    <row r="12" spans="1:7" x14ac:dyDescent="0.35">
      <c r="A12" s="1"/>
      <c r="B12" s="73" t="s">
        <v>104</v>
      </c>
      <c r="C12" s="10">
        <f>SUM(C11:C11)</f>
        <v>0</v>
      </c>
      <c r="D12" s="11" t="s">
        <v>3</v>
      </c>
      <c r="E12" s="10">
        <f>SUM(E11:E11)</f>
        <v>0</v>
      </c>
      <c r="F12" s="11" t="s">
        <v>3</v>
      </c>
      <c r="G12" s="1"/>
    </row>
    <row r="13" spans="1:7" x14ac:dyDescent="0.35">
      <c r="A13" s="1"/>
      <c r="B13" s="73"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29"/>
      <c r="C15" s="129"/>
      <c r="D15" s="129"/>
      <c r="E15" s="129"/>
      <c r="F15" s="129"/>
      <c r="G15" s="1"/>
    </row>
    <row r="16" spans="1:7" x14ac:dyDescent="0.35">
      <c r="A16" s="1"/>
      <c r="B16" s="40"/>
      <c r="C16" s="40"/>
      <c r="D16" s="40"/>
      <c r="E16" s="40"/>
      <c r="F16" s="40"/>
      <c r="G16" s="1"/>
    </row>
    <row r="17" spans="1:7" x14ac:dyDescent="0.35">
      <c r="A17" s="1"/>
      <c r="B17" s="41"/>
      <c r="C17" s="47"/>
      <c r="D17" s="43"/>
      <c r="E17" s="47"/>
      <c r="F17" s="43"/>
      <c r="G17" s="1"/>
    </row>
    <row r="18" spans="1:7" x14ac:dyDescent="0.35">
      <c r="A18" s="1"/>
      <c r="B18" s="44"/>
      <c r="C18" s="45"/>
      <c r="D18" s="46"/>
      <c r="E18" s="45"/>
      <c r="F18" s="46"/>
      <c r="G18" s="1"/>
    </row>
    <row r="19" spans="1:7" x14ac:dyDescent="0.35">
      <c r="A19" s="1"/>
      <c r="B19" s="44"/>
      <c r="C19" s="45"/>
      <c r="D19" s="46"/>
      <c r="E19" s="45"/>
      <c r="F19" s="46"/>
      <c r="G19" s="1"/>
    </row>
    <row r="20" spans="1:7" x14ac:dyDescent="0.35">
      <c r="A20" s="1"/>
      <c r="B20" s="38"/>
      <c r="C20" s="38"/>
      <c r="D20" s="38"/>
      <c r="E20" s="38"/>
      <c r="F20" s="38"/>
      <c r="G20" s="1"/>
    </row>
    <row r="21" spans="1:7" x14ac:dyDescent="0.35">
      <c r="A21" s="1"/>
      <c r="B21" s="129"/>
      <c r="C21" s="129"/>
      <c r="D21" s="129"/>
      <c r="E21" s="129"/>
      <c r="F21" s="129"/>
      <c r="G21" s="1"/>
    </row>
    <row r="22" spans="1:7" x14ac:dyDescent="0.35">
      <c r="A22" s="1"/>
      <c r="B22" s="40"/>
      <c r="C22" s="40"/>
      <c r="D22" s="40"/>
      <c r="E22" s="40"/>
      <c r="F22" s="40"/>
      <c r="G22" s="1"/>
    </row>
    <row r="23" spans="1:7" x14ac:dyDescent="0.35">
      <c r="A23" s="1"/>
      <c r="B23" s="41"/>
      <c r="C23" s="47"/>
      <c r="D23" s="43"/>
      <c r="E23" s="47"/>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40"/>
      <c r="C28" s="40"/>
      <c r="D28" s="40"/>
      <c r="E28" s="40"/>
      <c r="F28" s="40"/>
      <c r="G28" s="1"/>
    </row>
    <row r="29" spans="1:7" x14ac:dyDescent="0.35">
      <c r="A29" s="1"/>
      <c r="B29" s="41"/>
      <c r="C29" s="47"/>
      <c r="D29" s="43"/>
      <c r="E29" s="47"/>
      <c r="F29" s="43"/>
      <c r="G29" s="1"/>
    </row>
    <row r="30" spans="1:7" x14ac:dyDescent="0.35">
      <c r="A30" s="1"/>
      <c r="B30" s="44"/>
      <c r="C30" s="45"/>
      <c r="D30" s="46"/>
      <c r="E30" s="45"/>
      <c r="F30" s="46"/>
      <c r="G30" s="1"/>
    </row>
    <row r="31" spans="1:7" x14ac:dyDescent="0.35">
      <c r="A31" s="1"/>
      <c r="B31" s="44"/>
      <c r="C31" s="45"/>
      <c r="D31" s="46"/>
      <c r="E31" s="45"/>
      <c r="F31" s="46"/>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u/KNfx8nhUnrbpcTciTrYgmcGhgLKSTbAxQX7Ezrn00o0Yf0bVT8/CHYXMmcVNaXDYeDt0/l2UgLN/HjUBLlg==" saltValue="aSJp2GW2pqvyr+oORVXEa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2" t="s">
        <v>119</v>
      </c>
      <c r="C3" s="92"/>
      <c r="D3" s="1"/>
    </row>
    <row r="4" spans="1:4" ht="25.5" customHeight="1" x14ac:dyDescent="0.35">
      <c r="A4" s="1"/>
      <c r="B4" s="92"/>
      <c r="C4" s="92"/>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3" t="s">
        <v>13</v>
      </c>
      <c r="C8" s="74"/>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100</v>
      </c>
      <c r="C15" s="26">
        <v>3.56E-2</v>
      </c>
      <c r="D15" s="1"/>
    </row>
    <row r="16" spans="1:4" x14ac:dyDescent="0.35">
      <c r="A16" s="1"/>
      <c r="B16" s="73"/>
      <c r="C16" s="74"/>
      <c r="D16" s="1"/>
    </row>
    <row r="17" spans="1:4" x14ac:dyDescent="0.35">
      <c r="A17" s="1"/>
      <c r="B17" s="1"/>
      <c r="C17" s="1"/>
      <c r="D17" s="1"/>
    </row>
    <row r="18" spans="1:4" x14ac:dyDescent="0.35">
      <c r="A18" s="1"/>
      <c r="B18" s="1"/>
      <c r="C18" s="1"/>
      <c r="D18" s="1"/>
    </row>
    <row r="19" spans="1:4" x14ac:dyDescent="0.35">
      <c r="A19" s="1"/>
      <c r="B19" s="73" t="s">
        <v>44</v>
      </c>
      <c r="C19" s="74"/>
      <c r="D19" s="1"/>
    </row>
    <row r="20" spans="1:4" x14ac:dyDescent="0.35">
      <c r="A20" s="1"/>
      <c r="B20" s="23" t="s">
        <v>48</v>
      </c>
      <c r="C20" s="21">
        <v>1.7000000000000001E-2</v>
      </c>
      <c r="D20" s="1"/>
    </row>
    <row r="21" spans="1:4" x14ac:dyDescent="0.35">
      <c r="A21" s="1"/>
      <c r="B21" s="132"/>
      <c r="C21" s="133"/>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UUJwfEKTDoqB7LI+LX99AZz9AGG+qcaYrxKrrkTleT2MgIDnW3Z3ZWoOSSNLqhvTc/f+CVA9fcv9iM5QPCwhkg==" saltValue="UiYg3B5NWD2cVqq5UEfxw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82</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4" t="s">
        <v>12</v>
      </c>
      <c r="C8" s="54"/>
      <c r="D8" s="54"/>
      <c r="E8" s="54"/>
      <c r="F8" s="54"/>
      <c r="G8" s="1"/>
    </row>
    <row r="9" spans="1:7" x14ac:dyDescent="0.35">
      <c r="A9" s="1"/>
      <c r="B9" s="62" t="s">
        <v>55</v>
      </c>
      <c r="C9" s="62"/>
      <c r="D9" s="62"/>
      <c r="E9" s="7">
        <f>'Fane 3. Omkostninger i ØR2022'!E16</f>
        <v>3165390.0109616416</v>
      </c>
      <c r="F9" s="62" t="s">
        <v>3</v>
      </c>
      <c r="G9" s="1"/>
    </row>
    <row r="10" spans="1:7" ht="17.149999999999999" customHeight="1" x14ac:dyDescent="0.35">
      <c r="A10" s="1"/>
      <c r="B10" s="24" t="s">
        <v>50</v>
      </c>
      <c r="C10" s="62"/>
      <c r="D10" s="62"/>
      <c r="E10" s="7">
        <f>'Fane 8.1. Varige tillæg'!C13+'Fane 8.1. Varige tillæg'!E13</f>
        <v>0</v>
      </c>
      <c r="F10" s="62" t="s">
        <v>3</v>
      </c>
      <c r="G10" s="1"/>
    </row>
    <row r="11" spans="1:7" ht="17.149999999999999" customHeight="1" x14ac:dyDescent="0.35">
      <c r="A11" s="1"/>
      <c r="B11" s="24" t="s">
        <v>52</v>
      </c>
      <c r="C11" s="62"/>
      <c r="D11" s="62"/>
      <c r="E11" s="8">
        <f>-('Fane 10. Bortfald'!C13+'Fane 10. Bortfald'!E13)</f>
        <v>0</v>
      </c>
      <c r="F11" s="62" t="s">
        <v>3</v>
      </c>
      <c r="G11" s="1"/>
    </row>
    <row r="12" spans="1:7" ht="17.149999999999999" customHeight="1" x14ac:dyDescent="0.35">
      <c r="A12" s="1"/>
      <c r="B12" s="24" t="s">
        <v>54</v>
      </c>
      <c r="C12" s="62"/>
      <c r="D12" s="62"/>
      <c r="E12" s="8">
        <f>'Fane 9. Tilknyttet virksomhed'!C12+'Fane 9. Tilknyttet virksomhed'!E12</f>
        <v>0</v>
      </c>
      <c r="F12" s="62" t="s">
        <v>3</v>
      </c>
      <c r="G12" s="1"/>
    </row>
    <row r="13" spans="1:7" ht="17.149999999999999" customHeight="1" x14ac:dyDescent="0.35">
      <c r="A13" s="1"/>
      <c r="B13" s="24" t="s">
        <v>17</v>
      </c>
      <c r="C13" s="62"/>
      <c r="D13" s="62"/>
      <c r="E13" s="8">
        <f>SUM(E9:E12)*'Fane 11. Nøgletal'!C15</f>
        <v>112687.88439023444</v>
      </c>
      <c r="F13" s="62" t="s">
        <v>3</v>
      </c>
      <c r="G13" s="1"/>
    </row>
    <row r="14" spans="1:7" ht="17.149999999999999" customHeight="1" x14ac:dyDescent="0.35">
      <c r="A14" s="1"/>
      <c r="B14" s="24" t="s">
        <v>44</v>
      </c>
      <c r="C14" s="62"/>
      <c r="D14" s="62"/>
      <c r="E14" s="8">
        <f>-SUM(E9,E10:E13)*'Fane 11. Nøgletal'!C20</f>
        <v>-55727.3242209819</v>
      </c>
      <c r="F14" s="62" t="s">
        <v>3</v>
      </c>
      <c r="G14" s="1"/>
    </row>
    <row r="15" spans="1:7" ht="15" customHeight="1" x14ac:dyDescent="0.35">
      <c r="A15" s="1"/>
      <c r="B15" s="67" t="s">
        <v>19</v>
      </c>
      <c r="C15" s="28"/>
      <c r="D15" s="28"/>
      <c r="E15" s="9">
        <f>SUM(E9,E10:E14)</f>
        <v>3222350.5711308941</v>
      </c>
      <c r="F15" s="55" t="s">
        <v>3</v>
      </c>
      <c r="G15" s="1"/>
    </row>
    <row r="16" spans="1:7" ht="15" customHeight="1" x14ac:dyDescent="0.35">
      <c r="A16" s="1"/>
      <c r="B16" s="54" t="s">
        <v>11</v>
      </c>
      <c r="C16" s="54"/>
      <c r="D16" s="54"/>
      <c r="E16" s="54"/>
      <c r="F16" s="54"/>
      <c r="G16" s="1"/>
    </row>
    <row r="17" spans="1:7" ht="15" customHeight="1" x14ac:dyDescent="0.35">
      <c r="A17" s="1"/>
      <c r="B17" s="55" t="s">
        <v>11</v>
      </c>
      <c r="C17" s="55"/>
      <c r="D17" s="55"/>
      <c r="E17" s="9">
        <f>'Fane 4. Ikke-påvirkelige omk.'!C14</f>
        <v>1428703.4806344002</v>
      </c>
      <c r="F17" s="55" t="s">
        <v>3</v>
      </c>
      <c r="G17" s="1"/>
    </row>
    <row r="18" spans="1:7" ht="15" customHeight="1" x14ac:dyDescent="0.35">
      <c r="A18" s="1"/>
      <c r="B18" s="54" t="s">
        <v>36</v>
      </c>
      <c r="C18" s="54"/>
      <c r="D18" s="54"/>
      <c r="E18" s="54"/>
      <c r="F18" s="54"/>
      <c r="G18" s="1"/>
    </row>
    <row r="19" spans="1:7" ht="15" customHeight="1" x14ac:dyDescent="0.35">
      <c r="A19" s="1"/>
      <c r="B19" s="24" t="s">
        <v>33</v>
      </c>
      <c r="C19" s="62"/>
      <c r="D19" s="62"/>
      <c r="E19" s="8">
        <f>'Fane 8.2. Engangstillæg'!C11</f>
        <v>0</v>
      </c>
      <c r="F19" s="62" t="s">
        <v>3</v>
      </c>
      <c r="G19" s="1"/>
    </row>
    <row r="20" spans="1:7" x14ac:dyDescent="0.35">
      <c r="A20" s="1"/>
      <c r="B20" s="24" t="s">
        <v>34</v>
      </c>
      <c r="C20" s="62"/>
      <c r="D20" s="62"/>
      <c r="E20" s="8">
        <f>'Fane 8.2. Engangstillæg'!E11</f>
        <v>0</v>
      </c>
      <c r="F20" s="62" t="s">
        <v>3</v>
      </c>
      <c r="G20" s="1"/>
    </row>
    <row r="21" spans="1:7" x14ac:dyDescent="0.35">
      <c r="A21" s="1"/>
      <c r="B21" s="24" t="s">
        <v>106</v>
      </c>
      <c r="C21" s="62"/>
      <c r="D21" s="62"/>
      <c r="E21" s="8">
        <f>-SUM(E19:E20)*'Fane 11. Nøgletal'!C20</f>
        <v>0</v>
      </c>
      <c r="F21" s="62" t="s">
        <v>3</v>
      </c>
      <c r="G21" s="1"/>
    </row>
    <row r="22" spans="1:7" ht="15" customHeight="1" x14ac:dyDescent="0.35">
      <c r="A22" s="1"/>
      <c r="B22" s="67" t="s">
        <v>37</v>
      </c>
      <c r="C22" s="28"/>
      <c r="D22" s="28"/>
      <c r="E22" s="9">
        <f>SUM(E19:E21)</f>
        <v>0</v>
      </c>
      <c r="F22" s="55" t="s">
        <v>3</v>
      </c>
      <c r="G22" s="1"/>
    </row>
    <row r="23" spans="1:7" x14ac:dyDescent="0.35">
      <c r="A23" s="1"/>
      <c r="B23" s="54" t="s">
        <v>62</v>
      </c>
      <c r="C23" s="54"/>
      <c r="D23" s="54"/>
      <c r="E23" s="54"/>
      <c r="F23" s="54"/>
      <c r="G23" s="1"/>
    </row>
    <row r="24" spans="1:7" x14ac:dyDescent="0.35">
      <c r="A24" s="1"/>
      <c r="B24" s="67" t="s">
        <v>63</v>
      </c>
      <c r="C24" s="31"/>
      <c r="D24" s="31"/>
      <c r="E24" s="9">
        <f>'Fane 5. Kontrol af ØR2021'!E30</f>
        <v>-692433.29540012381</v>
      </c>
      <c r="F24" s="55" t="s">
        <v>3</v>
      </c>
      <c r="G24" s="1"/>
    </row>
    <row r="25" spans="1:7" x14ac:dyDescent="0.35">
      <c r="A25" s="1"/>
      <c r="B25" s="54" t="s">
        <v>75</v>
      </c>
      <c r="C25" s="54"/>
      <c r="D25" s="54"/>
      <c r="E25" s="54"/>
      <c r="F25" s="54"/>
      <c r="G25" s="1"/>
    </row>
    <row r="26" spans="1:7" x14ac:dyDescent="0.35">
      <c r="A26" s="1"/>
      <c r="B26" s="55" t="s">
        <v>76</v>
      </c>
      <c r="C26" s="55"/>
      <c r="D26" s="55"/>
      <c r="E26" s="9">
        <f>'Fane 6. Skattesagen'!G12</f>
        <v>0</v>
      </c>
      <c r="F26" s="55" t="s">
        <v>3</v>
      </c>
      <c r="G26" s="1"/>
    </row>
    <row r="27" spans="1:7" x14ac:dyDescent="0.35">
      <c r="A27" s="1"/>
      <c r="B27" s="54" t="s">
        <v>39</v>
      </c>
      <c r="C27" s="54"/>
      <c r="D27" s="54"/>
      <c r="E27" s="10">
        <f>SUM(E15:E17:E22:E24:E26)</f>
        <v>3958620.7563651707</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row r="49" spans="1:6" x14ac:dyDescent="0.35">
      <c r="A49" s="30"/>
      <c r="B49" s="30"/>
      <c r="C49" s="30"/>
      <c r="D49" s="30"/>
      <c r="E49" s="30"/>
      <c r="F49" s="30"/>
    </row>
  </sheetData>
  <sheetProtection algorithmName="SHA-512" hashValue="DmV9+z2uXElJG07mFjZu+20zVd4+6GlFswCYo/oitg09WdVAUdZMNiSLVcAB71fE1/M8S7LB7Y/p5XhNFS1vew==" saltValue="o90hGED5U76DB1cHbet67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83</v>
      </c>
      <c r="C3" s="90"/>
      <c r="D3" s="90"/>
      <c r="E3" s="90"/>
      <c r="F3" s="90"/>
      <c r="G3" s="1"/>
    </row>
    <row r="4" spans="1:7" ht="15" customHeight="1" x14ac:dyDescent="0.35">
      <c r="A4" s="1"/>
      <c r="B4" s="90"/>
      <c r="C4" s="90"/>
      <c r="D4" s="90"/>
      <c r="E4" s="90"/>
      <c r="F4" s="90"/>
      <c r="G4" s="1"/>
    </row>
    <row r="5" spans="1:7" x14ac:dyDescent="0.35">
      <c r="A5" s="1"/>
      <c r="B5" s="91"/>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56</v>
      </c>
      <c r="C8" s="62"/>
      <c r="D8" s="62"/>
      <c r="E8" s="7">
        <f>'Fane 2.1. Økonomisk ramme 2023'!E15</f>
        <v>3222350.5711308941</v>
      </c>
      <c r="F8" s="62" t="s">
        <v>3</v>
      </c>
      <c r="G8" s="1"/>
    </row>
    <row r="9" spans="1:7" ht="15" customHeight="1" x14ac:dyDescent="0.35">
      <c r="A9" s="1"/>
      <c r="B9" s="53" t="s">
        <v>17</v>
      </c>
      <c r="C9" s="62"/>
      <c r="D9" s="62"/>
      <c r="E9" s="8">
        <f>SUM(E8:E8)*'Fane 11. Nøgletal'!C15</f>
        <v>114715.68033225983</v>
      </c>
      <c r="F9" s="62" t="s">
        <v>3</v>
      </c>
      <c r="G9" s="1"/>
    </row>
    <row r="10" spans="1:7" ht="15" customHeight="1" x14ac:dyDescent="0.35">
      <c r="A10" s="1"/>
      <c r="B10" s="53" t="s">
        <v>44</v>
      </c>
      <c r="C10" s="62"/>
      <c r="D10" s="62"/>
      <c r="E10" s="8">
        <f>-SUM(E8:E9)*'Fane 11. Nøgletal'!C20</f>
        <v>-56730.126274873619</v>
      </c>
      <c r="F10" s="62" t="s">
        <v>3</v>
      </c>
      <c r="G10" s="1"/>
    </row>
    <row r="11" spans="1:7" ht="15" customHeight="1" x14ac:dyDescent="0.35">
      <c r="A11" s="1"/>
      <c r="B11" s="28" t="s">
        <v>19</v>
      </c>
      <c r="C11" s="28"/>
      <c r="D11" s="28"/>
      <c r="E11" s="9">
        <f>SUM(E8:E10)</f>
        <v>3280336.1251882804</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omk.'!C14*(1+'Fane 11. Nøgletal'!C15)</f>
        <v>1479565.3245449848</v>
      </c>
      <c r="F13" s="55" t="s">
        <v>3</v>
      </c>
      <c r="G13" s="1"/>
    </row>
    <row r="14" spans="1:7" x14ac:dyDescent="0.35">
      <c r="A14" s="1"/>
      <c r="B14" s="54" t="s">
        <v>62</v>
      </c>
      <c r="C14" s="54"/>
      <c r="D14" s="54"/>
      <c r="E14" s="54"/>
      <c r="F14" s="54"/>
      <c r="G14" s="1"/>
    </row>
    <row r="15" spans="1:7" x14ac:dyDescent="0.35">
      <c r="A15" s="1"/>
      <c r="B15" s="55" t="s">
        <v>77</v>
      </c>
      <c r="C15" s="32"/>
      <c r="D15" s="32"/>
      <c r="E15" s="9">
        <f>'Fane 5. Kontrol af ØR2021'!E30</f>
        <v>-692433.29540012381</v>
      </c>
      <c r="F15" s="55" t="s">
        <v>3</v>
      </c>
      <c r="G15" s="1"/>
    </row>
    <row r="16" spans="1:7" x14ac:dyDescent="0.35">
      <c r="A16" s="1"/>
      <c r="B16" s="54" t="s">
        <v>75</v>
      </c>
      <c r="C16" s="54"/>
      <c r="D16" s="54"/>
      <c r="E16" s="54"/>
      <c r="F16" s="54"/>
      <c r="G16" s="1"/>
    </row>
    <row r="17" spans="1:7" x14ac:dyDescent="0.35">
      <c r="A17" s="1"/>
      <c r="B17" s="55" t="s">
        <v>76</v>
      </c>
      <c r="C17" s="55"/>
      <c r="D17" s="55"/>
      <c r="E17" s="9">
        <f>'Fane 6. Skattesagen'!G13</f>
        <v>0</v>
      </c>
      <c r="F17" s="55" t="s">
        <v>3</v>
      </c>
      <c r="G17" s="1"/>
    </row>
    <row r="18" spans="1:7" x14ac:dyDescent="0.35">
      <c r="A18" s="1"/>
      <c r="B18" s="54" t="s">
        <v>57</v>
      </c>
      <c r="C18" s="54"/>
      <c r="D18" s="54"/>
      <c r="E18" s="10">
        <f>SUM(E11,E13,E15,E17)</f>
        <v>4067468.1543331407</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YyR4+hdKVdCnTNgTW3aGF1jDtc/9xHqyW/Yo42KdAO9negGOkh3v9ZbiFIfHx4eR9Wg3F8Amvztmyp6cQ9FRxA==" saltValue="GkxsEcmWolARGSsuEDauY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84</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65</v>
      </c>
      <c r="C8" s="62"/>
      <c r="D8" s="62"/>
      <c r="E8" s="7">
        <f>'Fane 2.2. Økonomisk ramme 2024'!E11</f>
        <v>3280336.1251882804</v>
      </c>
      <c r="F8" s="62" t="s">
        <v>3</v>
      </c>
      <c r="G8" s="1"/>
    </row>
    <row r="9" spans="1:7" ht="15" customHeight="1" x14ac:dyDescent="0.35">
      <c r="A9" s="1"/>
      <c r="B9" s="53" t="s">
        <v>17</v>
      </c>
      <c r="C9" s="62"/>
      <c r="D9" s="62"/>
      <c r="E9" s="8">
        <f>SUM(E8:E8)*'Fane 11. Nøgletal'!C15</f>
        <v>116779.96605670277</v>
      </c>
      <c r="F9" s="62" t="s">
        <v>3</v>
      </c>
      <c r="G9" s="1"/>
    </row>
    <row r="10" spans="1:7" ht="15" customHeight="1" x14ac:dyDescent="0.35">
      <c r="A10" s="1"/>
      <c r="B10" s="53" t="s">
        <v>44</v>
      </c>
      <c r="C10" s="62"/>
      <c r="D10" s="62"/>
      <c r="E10" s="8">
        <f>-SUM(E8:E9)*'Fane 11. Nøgletal'!C20</f>
        <v>-57750.973551164716</v>
      </c>
      <c r="F10" s="62" t="s">
        <v>3</v>
      </c>
      <c r="G10" s="1"/>
    </row>
    <row r="11" spans="1:7" x14ac:dyDescent="0.35">
      <c r="A11" s="1"/>
      <c r="B11" s="28" t="s">
        <v>19</v>
      </c>
      <c r="C11" s="28"/>
      <c r="D11" s="28"/>
      <c r="E11" s="9">
        <f>SUM(E8:E10)</f>
        <v>3339365.1176938182</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omk.'!C14*(1+'Fane 11. Nøgletal'!C15)^2</f>
        <v>1532237.8500987864</v>
      </c>
      <c r="F13" s="55" t="s">
        <v>3</v>
      </c>
      <c r="G13" s="1"/>
    </row>
    <row r="14" spans="1:7" ht="15" customHeight="1" x14ac:dyDescent="0.35">
      <c r="A14" s="1"/>
      <c r="B14" s="54" t="s">
        <v>62</v>
      </c>
      <c r="C14" s="54"/>
      <c r="D14" s="54"/>
      <c r="E14" s="54"/>
      <c r="F14" s="54"/>
      <c r="G14" s="1"/>
    </row>
    <row r="15" spans="1:7" ht="15" customHeight="1" x14ac:dyDescent="0.35">
      <c r="A15" s="1"/>
      <c r="B15" s="55" t="s">
        <v>63</v>
      </c>
      <c r="C15" s="32"/>
      <c r="D15" s="32"/>
      <c r="E15" s="9">
        <v>0</v>
      </c>
      <c r="F15" s="55" t="s">
        <v>3</v>
      </c>
      <c r="G15" s="1"/>
    </row>
    <row r="16" spans="1:7" ht="15" customHeight="1" x14ac:dyDescent="0.35">
      <c r="A16" s="1"/>
      <c r="B16" s="54" t="s">
        <v>75</v>
      </c>
      <c r="C16" s="54"/>
      <c r="D16" s="54"/>
      <c r="E16" s="54"/>
      <c r="F16" s="54"/>
      <c r="G16" s="1"/>
    </row>
    <row r="17" spans="1:7" ht="15" customHeight="1" x14ac:dyDescent="0.35">
      <c r="A17" s="1"/>
      <c r="B17" s="55" t="s">
        <v>76</v>
      </c>
      <c r="C17" s="55"/>
      <c r="D17" s="55"/>
      <c r="E17" s="9">
        <f>'Fane 6. Skattesagen'!G14</f>
        <v>0</v>
      </c>
      <c r="F17" s="55" t="s">
        <v>3</v>
      </c>
      <c r="G17" s="1"/>
    </row>
    <row r="18" spans="1:7" x14ac:dyDescent="0.35">
      <c r="A18" s="1"/>
      <c r="B18" s="54" t="s">
        <v>66</v>
      </c>
      <c r="C18" s="54"/>
      <c r="D18" s="54"/>
      <c r="E18" s="10">
        <f>SUM(E11,E13,E15,E17)</f>
        <v>4871602.9677926041</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pypNGtnYRt4X6ECMgLWYO5wBdyIBpxDS45cryUiNR5+sj8nKXxSxaWvc91Fyffa4Rsypd6FxnlKljm7/gwwz6w==" saltValue="C/XEgDKl2DgjjFNqqNmup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85</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4" t="s">
        <v>12</v>
      </c>
      <c r="C7" s="54"/>
      <c r="D7" s="54"/>
      <c r="E7" s="54"/>
      <c r="F7" s="54"/>
      <c r="G7" s="1"/>
    </row>
    <row r="8" spans="1:7" ht="15" customHeight="1" x14ac:dyDescent="0.35">
      <c r="A8" s="1"/>
      <c r="B8" s="62" t="s">
        <v>86</v>
      </c>
      <c r="C8" s="62"/>
      <c r="D8" s="62"/>
      <c r="E8" s="7">
        <f>'Fane 2.3. Økonomisk ramme 2025'!E11</f>
        <v>3339365.1176938182</v>
      </c>
      <c r="F8" s="62" t="s">
        <v>3</v>
      </c>
      <c r="G8" s="1"/>
    </row>
    <row r="9" spans="1:7" ht="15" customHeight="1" x14ac:dyDescent="0.35">
      <c r="A9" s="1"/>
      <c r="B9" s="53" t="s">
        <v>17</v>
      </c>
      <c r="C9" s="62"/>
      <c r="D9" s="62"/>
      <c r="E9" s="8">
        <f>SUM(E8:E8)*'Fane 11. Nøgletal'!C15</f>
        <v>118881.39818989992</v>
      </c>
      <c r="F9" s="62" t="s">
        <v>3</v>
      </c>
      <c r="G9" s="1"/>
    </row>
    <row r="10" spans="1:7" ht="15" customHeight="1" x14ac:dyDescent="0.35">
      <c r="A10" s="1"/>
      <c r="B10" s="53" t="s">
        <v>44</v>
      </c>
      <c r="C10" s="62"/>
      <c r="D10" s="62"/>
      <c r="E10" s="8">
        <f>-SUM(E8:E9)*'Fane 11. Nøgletal'!C20</f>
        <v>-58790.190770023211</v>
      </c>
      <c r="F10" s="62" t="s">
        <v>3</v>
      </c>
      <c r="G10" s="1"/>
    </row>
    <row r="11" spans="1:7" x14ac:dyDescent="0.35">
      <c r="A11" s="1"/>
      <c r="B11" s="28" t="s">
        <v>19</v>
      </c>
      <c r="C11" s="28"/>
      <c r="D11" s="28"/>
      <c r="E11" s="9">
        <f>SUM(E8:E10)</f>
        <v>3399456.3251136951</v>
      </c>
      <c r="F11" s="55" t="s">
        <v>3</v>
      </c>
      <c r="G11" s="1"/>
    </row>
    <row r="12" spans="1:7" x14ac:dyDescent="0.35">
      <c r="A12" s="1"/>
      <c r="B12" s="54" t="s">
        <v>11</v>
      </c>
      <c r="C12" s="54"/>
      <c r="D12" s="54"/>
      <c r="E12" s="54"/>
      <c r="F12" s="54"/>
      <c r="G12" s="1"/>
    </row>
    <row r="13" spans="1:7" ht="15" customHeight="1" x14ac:dyDescent="0.35">
      <c r="A13" s="1"/>
      <c r="B13" s="55" t="s">
        <v>11</v>
      </c>
      <c r="C13" s="55"/>
      <c r="D13" s="55"/>
      <c r="E13" s="9">
        <f>'Fane 4. Ikke-påvirkelige omk.'!C14*(1+'Fane 11. Nøgletal'!C15)^3</f>
        <v>1586785.5175623032</v>
      </c>
      <c r="F13" s="55" t="s">
        <v>3</v>
      </c>
      <c r="G13" s="1"/>
    </row>
    <row r="14" spans="1:7" ht="15" customHeight="1" x14ac:dyDescent="0.35">
      <c r="A14" s="1"/>
      <c r="B14" s="54" t="s">
        <v>62</v>
      </c>
      <c r="C14" s="54"/>
      <c r="D14" s="54"/>
      <c r="E14" s="54"/>
      <c r="F14" s="54"/>
      <c r="G14" s="1"/>
    </row>
    <row r="15" spans="1:7" ht="15" customHeight="1" x14ac:dyDescent="0.35">
      <c r="A15" s="1"/>
      <c r="B15" s="55" t="s">
        <v>63</v>
      </c>
      <c r="C15" s="32"/>
      <c r="D15" s="32"/>
      <c r="E15" s="9">
        <v>0</v>
      </c>
      <c r="F15" s="55" t="s">
        <v>3</v>
      </c>
      <c r="G15" s="1"/>
    </row>
    <row r="16" spans="1:7" ht="15" customHeight="1" x14ac:dyDescent="0.35">
      <c r="A16" s="1"/>
      <c r="B16" s="54" t="s">
        <v>75</v>
      </c>
      <c r="C16" s="54"/>
      <c r="D16" s="54"/>
      <c r="E16" s="54"/>
      <c r="F16" s="54"/>
      <c r="G16" s="1"/>
    </row>
    <row r="17" spans="1:7" ht="15" customHeight="1" x14ac:dyDescent="0.35">
      <c r="A17" s="1"/>
      <c r="B17" s="55" t="s">
        <v>76</v>
      </c>
      <c r="C17" s="55"/>
      <c r="D17" s="55"/>
      <c r="E17" s="9">
        <f>'Fane 6. Skattesagen'!G15</f>
        <v>0</v>
      </c>
      <c r="F17" s="55" t="s">
        <v>3</v>
      </c>
      <c r="G17" s="1"/>
    </row>
    <row r="18" spans="1:7" x14ac:dyDescent="0.35">
      <c r="A18" s="1"/>
      <c r="B18" s="54" t="s">
        <v>87</v>
      </c>
      <c r="C18" s="54"/>
      <c r="D18" s="54"/>
      <c r="E18" s="10">
        <f>SUM(E11,E13,E15,E17)</f>
        <v>4986241.8426759988</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eYdC+k8+tpkkvRGRTNXzCQ6gngqcWzG7nvndT2unZOWUtVBxNkaGV9vckkXv00E+menwOHKtFCwbYSaxgN1Vog==" saltValue="7GVKJTQNa/cAJU3LPs63V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88</v>
      </c>
      <c r="C3" s="92"/>
      <c r="D3" s="92"/>
      <c r="E3" s="92"/>
      <c r="F3" s="92"/>
      <c r="G3" s="1"/>
    </row>
    <row r="4" spans="1:7" ht="29.2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4" t="s">
        <v>89</v>
      </c>
      <c r="C8" s="54"/>
      <c r="D8" s="54"/>
      <c r="E8" s="54"/>
      <c r="F8" s="54"/>
      <c r="G8" s="1"/>
    </row>
    <row r="9" spans="1:7" x14ac:dyDescent="0.35">
      <c r="A9" s="1"/>
      <c r="B9" s="93" t="s">
        <v>22</v>
      </c>
      <c r="C9" s="93"/>
      <c r="D9" s="93"/>
      <c r="E9" s="7">
        <v>3181320.1534982687</v>
      </c>
      <c r="F9" s="62" t="s">
        <v>3</v>
      </c>
      <c r="G9" s="1"/>
    </row>
    <row r="10" spans="1:7" x14ac:dyDescent="0.35">
      <c r="A10" s="1"/>
      <c r="B10" s="95" t="s">
        <v>103</v>
      </c>
      <c r="C10" s="96"/>
      <c r="D10" s="97"/>
      <c r="E10" s="7">
        <v>0</v>
      </c>
      <c r="F10" s="62" t="s">
        <v>3</v>
      </c>
      <c r="G10" s="1"/>
    </row>
    <row r="11" spans="1:7" x14ac:dyDescent="0.35">
      <c r="A11" s="1"/>
      <c r="B11" s="94" t="s">
        <v>50</v>
      </c>
      <c r="C11" s="94"/>
      <c r="D11" s="94"/>
      <c r="E11" s="7">
        <v>0</v>
      </c>
      <c r="F11" s="62" t="s">
        <v>3</v>
      </c>
      <c r="G11" s="1"/>
    </row>
    <row r="12" spans="1:7" x14ac:dyDescent="0.35">
      <c r="A12" s="1"/>
      <c r="B12" s="94" t="s">
        <v>54</v>
      </c>
      <c r="C12" s="94"/>
      <c r="D12" s="94"/>
      <c r="E12" s="7">
        <v>0</v>
      </c>
      <c r="F12" s="62" t="s">
        <v>3</v>
      </c>
      <c r="G12" s="1"/>
    </row>
    <row r="13" spans="1:7" x14ac:dyDescent="0.35">
      <c r="A13" s="1"/>
      <c r="B13" s="94" t="s">
        <v>51</v>
      </c>
      <c r="C13" s="94"/>
      <c r="D13" s="94"/>
      <c r="E13" s="8">
        <v>0</v>
      </c>
      <c r="F13" s="62" t="s">
        <v>3</v>
      </c>
      <c r="G13" s="1"/>
    </row>
    <row r="14" spans="1:7" x14ac:dyDescent="0.35">
      <c r="A14" s="1"/>
      <c r="B14" s="94" t="s">
        <v>17</v>
      </c>
      <c r="C14" s="94"/>
      <c r="D14" s="94"/>
      <c r="E14" s="8">
        <f>E9*'Fane 11. Nøgletal'!C13+SUM(E11:E13)*'Fane 11. Nøgletal'!C14</f>
        <v>38812.105872678883</v>
      </c>
      <c r="F14" s="62" t="s">
        <v>3</v>
      </c>
      <c r="G14" s="1"/>
    </row>
    <row r="15" spans="1:7" x14ac:dyDescent="0.35">
      <c r="A15" s="1"/>
      <c r="B15" s="94" t="s">
        <v>44</v>
      </c>
      <c r="C15" s="94"/>
      <c r="D15" s="94"/>
      <c r="E15" s="8">
        <f>-SUM(E9:E14)*'Fane 11. Nøgletal'!C20</f>
        <v>-54742.248409306114</v>
      </c>
      <c r="F15" s="62" t="s">
        <v>3</v>
      </c>
      <c r="G15" s="1"/>
    </row>
    <row r="16" spans="1:7" x14ac:dyDescent="0.35">
      <c r="A16" s="1"/>
      <c r="B16" s="99" t="s">
        <v>19</v>
      </c>
      <c r="C16" s="99"/>
      <c r="D16" s="99"/>
      <c r="E16" s="33">
        <f>SUM(E9:E15)</f>
        <v>3165390.0109616416</v>
      </c>
      <c r="F16" s="34" t="s">
        <v>3</v>
      </c>
      <c r="G16" s="1"/>
    </row>
    <row r="17" spans="1:7" x14ac:dyDescent="0.35">
      <c r="A17" s="1"/>
      <c r="B17" s="100" t="s">
        <v>11</v>
      </c>
      <c r="C17" s="100"/>
      <c r="D17" s="100"/>
      <c r="E17" s="54"/>
      <c r="F17" s="54"/>
      <c r="G17" s="1"/>
    </row>
    <row r="18" spans="1:7" x14ac:dyDescent="0.35">
      <c r="A18" s="1"/>
      <c r="B18" s="101" t="s">
        <v>11</v>
      </c>
      <c r="C18" s="101"/>
      <c r="D18" s="101"/>
      <c r="E18" s="9">
        <v>1857797.0321404403</v>
      </c>
      <c r="F18" s="55" t="s">
        <v>3</v>
      </c>
      <c r="G18" s="1"/>
    </row>
    <row r="19" spans="1:7" ht="15.4" customHeight="1" x14ac:dyDescent="0.35">
      <c r="A19" s="1"/>
      <c r="B19" s="54" t="s">
        <v>36</v>
      </c>
      <c r="C19" s="54"/>
      <c r="D19" s="54"/>
      <c r="E19" s="54"/>
      <c r="F19" s="54"/>
      <c r="G19" s="1"/>
    </row>
    <row r="20" spans="1:7" ht="15.75" customHeight="1" x14ac:dyDescent="0.35">
      <c r="A20" s="1"/>
      <c r="B20" s="102" t="s">
        <v>33</v>
      </c>
      <c r="C20" s="103"/>
      <c r="D20" s="104"/>
      <c r="E20" s="52">
        <v>0</v>
      </c>
      <c r="F20" s="27" t="s">
        <v>3</v>
      </c>
      <c r="G20" s="1"/>
    </row>
    <row r="21" spans="1:7" x14ac:dyDescent="0.35">
      <c r="A21" s="1"/>
      <c r="B21" s="102" t="s">
        <v>34</v>
      </c>
      <c r="C21" s="103"/>
      <c r="D21" s="104"/>
      <c r="E21" s="52">
        <v>0</v>
      </c>
      <c r="F21" s="27" t="s">
        <v>3</v>
      </c>
      <c r="G21" s="1"/>
    </row>
    <row r="22" spans="1:7" x14ac:dyDescent="0.35">
      <c r="A22" s="1"/>
      <c r="B22" s="105" t="s">
        <v>37</v>
      </c>
      <c r="C22" s="106"/>
      <c r="D22" s="107"/>
      <c r="E22" s="9">
        <f>SUM(E20:E21)</f>
        <v>0</v>
      </c>
      <c r="F22" s="9" t="s">
        <v>3</v>
      </c>
      <c r="G22" s="1"/>
    </row>
    <row r="23" spans="1:7" ht="15.75" customHeight="1" x14ac:dyDescent="0.35">
      <c r="A23" s="1"/>
      <c r="B23" s="54" t="s">
        <v>62</v>
      </c>
      <c r="C23" s="54"/>
      <c r="D23" s="54"/>
      <c r="E23" s="54"/>
      <c r="F23" s="54"/>
      <c r="G23" s="1"/>
    </row>
    <row r="24" spans="1:7" x14ac:dyDescent="0.35">
      <c r="A24" s="1"/>
      <c r="B24" s="67" t="s">
        <v>27</v>
      </c>
      <c r="C24" s="28"/>
      <c r="D24" s="28"/>
      <c r="E24" s="9">
        <v>-347151.82223552751</v>
      </c>
      <c r="F24" s="55" t="s">
        <v>3</v>
      </c>
      <c r="G24" s="1"/>
    </row>
    <row r="25" spans="1:7" x14ac:dyDescent="0.35">
      <c r="A25" s="1"/>
      <c r="B25" s="67" t="s">
        <v>63</v>
      </c>
      <c r="C25" s="28"/>
      <c r="D25" s="28"/>
      <c r="E25" s="9">
        <v>-1142709.8207257928</v>
      </c>
      <c r="F25" s="55" t="s">
        <v>3</v>
      </c>
      <c r="G25" s="1"/>
    </row>
    <row r="26" spans="1:7" x14ac:dyDescent="0.35">
      <c r="A26" s="1"/>
      <c r="B26" s="54" t="s">
        <v>75</v>
      </c>
      <c r="C26" s="54"/>
      <c r="D26" s="54"/>
      <c r="E26" s="54"/>
      <c r="F26" s="54"/>
      <c r="G26" s="1"/>
    </row>
    <row r="27" spans="1:7" x14ac:dyDescent="0.35">
      <c r="A27" s="1"/>
      <c r="B27" s="108" t="s">
        <v>76</v>
      </c>
      <c r="C27" s="109"/>
      <c r="D27" s="110"/>
      <c r="E27" s="9">
        <f>'Fane 6. Skattesagen'!G11</f>
        <v>0</v>
      </c>
      <c r="F27" s="55" t="s">
        <v>3</v>
      </c>
      <c r="G27" s="1"/>
    </row>
    <row r="28" spans="1:7" ht="15" customHeight="1" x14ac:dyDescent="0.35">
      <c r="A28" s="1"/>
      <c r="B28" s="35" t="s">
        <v>147</v>
      </c>
      <c r="C28" s="35"/>
      <c r="D28" s="35"/>
      <c r="E28" s="36">
        <f>E16+E18+E22+E24+E25+E27</f>
        <v>3533325.4001407614</v>
      </c>
      <c r="F28" s="37" t="s">
        <v>3</v>
      </c>
      <c r="G28" s="1"/>
    </row>
    <row r="29" spans="1:7" ht="27" customHeight="1" x14ac:dyDescent="0.35">
      <c r="A29" s="1"/>
      <c r="B29" s="98" t="s">
        <v>90</v>
      </c>
      <c r="C29" s="98"/>
      <c r="D29" s="98"/>
      <c r="E29" s="98"/>
      <c r="F29" s="98"/>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vN3xwC96cTIN+sW8Qa+lUa4a3P4ce9Xm7zG/nwGY+GdZ3HE2JXzhyoYwHra8TkAPcD0X0J9gV/F2c6ubckdfiw==" saltValue="bu+Yracli4FEw4niGypSr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0" t="s">
        <v>43</v>
      </c>
      <c r="C3" s="90"/>
      <c r="D3" s="90"/>
      <c r="E3" s="1"/>
      <c r="F3" s="1"/>
    </row>
    <row r="4" spans="1:6" ht="15" customHeight="1" x14ac:dyDescent="0.35">
      <c r="A4" s="1"/>
      <c r="B4" s="90"/>
      <c r="C4" s="90"/>
      <c r="D4" s="90"/>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1" t="s">
        <v>91</v>
      </c>
      <c r="C8" s="112"/>
      <c r="D8" s="113"/>
      <c r="E8" s="1"/>
      <c r="F8" s="1"/>
    </row>
    <row r="9" spans="1:6" ht="15" customHeight="1" x14ac:dyDescent="0.35">
      <c r="A9" s="1"/>
      <c r="B9" s="17" t="s">
        <v>25</v>
      </c>
      <c r="C9" s="55" t="s">
        <v>109</v>
      </c>
      <c r="D9" s="55"/>
      <c r="E9" s="1"/>
      <c r="F9" s="1"/>
    </row>
    <row r="10" spans="1:6" x14ac:dyDescent="0.35">
      <c r="A10" s="1"/>
      <c r="B10" s="23" t="s">
        <v>127</v>
      </c>
      <c r="C10" s="8">
        <v>1323278</v>
      </c>
      <c r="D10" s="12" t="s">
        <v>3</v>
      </c>
      <c r="E10" s="1"/>
      <c r="F10" s="1"/>
    </row>
    <row r="11" spans="1:6" x14ac:dyDescent="0.35">
      <c r="A11" s="1"/>
      <c r="B11" s="23" t="s">
        <v>128</v>
      </c>
      <c r="C11" s="8">
        <v>6933</v>
      </c>
      <c r="D11" s="12" t="s">
        <v>3</v>
      </c>
      <c r="E11" s="1"/>
      <c r="F11" s="1"/>
    </row>
    <row r="12" spans="1:6" x14ac:dyDescent="0.35">
      <c r="A12" s="1"/>
      <c r="B12" s="23" t="s">
        <v>129</v>
      </c>
      <c r="C12" s="8">
        <v>1954</v>
      </c>
      <c r="D12" s="12" t="s">
        <v>3</v>
      </c>
      <c r="E12" s="1"/>
      <c r="F12" s="1"/>
    </row>
    <row r="13" spans="1:6" x14ac:dyDescent="0.35">
      <c r="A13" s="1"/>
      <c r="B13" s="73" t="s">
        <v>92</v>
      </c>
      <c r="C13" s="10">
        <f>SUM(C10:C12)</f>
        <v>1332165</v>
      </c>
      <c r="D13" s="11" t="s">
        <v>3</v>
      </c>
      <c r="E13" s="1"/>
      <c r="F13" s="1"/>
    </row>
    <row r="14" spans="1:6" x14ac:dyDescent="0.35">
      <c r="A14" s="1"/>
      <c r="B14" s="73" t="s">
        <v>93</v>
      </c>
      <c r="C14" s="10">
        <f>C13*(1+'Fane 11. Nøgletal'!C15)^2</f>
        <v>1428703.4806344002</v>
      </c>
      <c r="D14" s="11" t="s">
        <v>3</v>
      </c>
      <c r="E14" s="1"/>
      <c r="F14" s="1"/>
    </row>
    <row r="15" spans="1:6" x14ac:dyDescent="0.35">
      <c r="A15" s="1"/>
      <c r="B15" s="14"/>
      <c r="C15" s="13"/>
      <c r="D15" s="13"/>
      <c r="E15" s="1"/>
      <c r="F15" s="1"/>
    </row>
    <row r="16" spans="1:6" x14ac:dyDescent="0.35">
      <c r="A16" s="1"/>
      <c r="B16" s="14"/>
      <c r="C16" s="13"/>
      <c r="D16" s="13"/>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sheetData>
  <sheetProtection algorithmName="SHA-512" hashValue="RepncWKH78ORKDWcX7WxTZ3KloN5Sx8A7k7g73dzumrh2BPFoG2eLfZjzoqt8YXee1qdFDTmxmq7ChkAlnMUEg==" saltValue="/xKGnjCGLKIo573dI8Tws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2" t="s">
        <v>151</v>
      </c>
      <c r="C3" s="92"/>
      <c r="D3" s="92"/>
      <c r="E3" s="92"/>
      <c r="F3" s="92"/>
      <c r="G3" s="1"/>
    </row>
    <row r="4" spans="1:7" ht="15" customHeight="1" x14ac:dyDescent="0.35">
      <c r="A4" s="1"/>
      <c r="B4" s="92"/>
      <c r="C4" s="92"/>
      <c r="D4" s="92"/>
      <c r="E4" s="92"/>
      <c r="F4" s="92"/>
      <c r="G4" s="1"/>
    </row>
    <row r="5" spans="1:7" ht="15" customHeight="1" x14ac:dyDescent="0.35">
      <c r="A5" s="1"/>
      <c r="B5" s="61"/>
      <c r="C5" s="61"/>
      <c r="D5" s="61"/>
      <c r="E5" s="61"/>
      <c r="F5" s="61"/>
      <c r="G5" s="1"/>
    </row>
    <row r="6" spans="1:7" ht="15" customHeight="1" x14ac:dyDescent="0.35">
      <c r="A6" s="1"/>
      <c r="B6" s="61"/>
      <c r="C6" s="61"/>
      <c r="D6" s="61"/>
      <c r="E6" s="61"/>
      <c r="F6" s="61"/>
      <c r="G6" s="1"/>
    </row>
    <row r="7" spans="1:7" x14ac:dyDescent="0.35">
      <c r="A7" s="1"/>
      <c r="B7" s="1"/>
      <c r="C7" s="1"/>
      <c r="D7" s="1"/>
      <c r="E7" s="1"/>
      <c r="F7" s="1"/>
      <c r="G7" s="1"/>
    </row>
    <row r="8" spans="1:7" x14ac:dyDescent="0.35">
      <c r="A8" s="1"/>
      <c r="B8" s="111" t="s">
        <v>72</v>
      </c>
      <c r="C8" s="112"/>
      <c r="D8" s="112"/>
      <c r="E8" s="112"/>
      <c r="F8" s="113"/>
      <c r="G8" s="1"/>
    </row>
    <row r="9" spans="1:7" x14ac:dyDescent="0.35">
      <c r="A9" s="1"/>
      <c r="B9" s="118" t="s">
        <v>94</v>
      </c>
      <c r="C9" s="119"/>
      <c r="D9" s="120"/>
      <c r="E9" s="8">
        <v>-926467.64678527601</v>
      </c>
      <c r="F9" s="12" t="s">
        <v>3</v>
      </c>
      <c r="G9" s="1"/>
    </row>
    <row r="10" spans="1:7" x14ac:dyDescent="0.35">
      <c r="A10" s="1"/>
      <c r="B10" s="118" t="s">
        <v>130</v>
      </c>
      <c r="C10" s="119"/>
      <c r="D10" s="120"/>
      <c r="E10" s="8">
        <v>-926467.64678527601</v>
      </c>
      <c r="F10" s="12" t="s">
        <v>3</v>
      </c>
      <c r="G10" s="1"/>
    </row>
    <row r="11" spans="1:7" x14ac:dyDescent="0.35">
      <c r="A11" s="1"/>
      <c r="B11" s="73"/>
      <c r="C11" s="22"/>
      <c r="D11" s="22"/>
      <c r="E11" s="22"/>
      <c r="F11" s="74"/>
      <c r="G11" s="1"/>
    </row>
    <row r="12" spans="1:7" ht="68.25" customHeight="1" x14ac:dyDescent="0.35">
      <c r="A12" s="1"/>
      <c r="B12" s="124" t="s">
        <v>148</v>
      </c>
      <c r="C12" s="125"/>
      <c r="D12" s="125"/>
      <c r="E12" s="125"/>
      <c r="F12" s="126"/>
      <c r="G12" s="1"/>
    </row>
    <row r="13" spans="1:7" ht="27" customHeight="1" x14ac:dyDescent="0.35">
      <c r="A13" s="1"/>
      <c r="B13" s="1"/>
      <c r="C13" s="1"/>
      <c r="D13" s="1"/>
      <c r="E13" s="1"/>
      <c r="F13" s="1"/>
      <c r="G13" s="1"/>
    </row>
    <row r="14" spans="1:7" ht="28.5" customHeight="1" x14ac:dyDescent="0.35">
      <c r="A14" s="1"/>
      <c r="B14" s="111" t="s">
        <v>73</v>
      </c>
      <c r="C14" s="112"/>
      <c r="D14" s="112"/>
      <c r="E14" s="112"/>
      <c r="F14" s="113"/>
      <c r="G14" s="1"/>
    </row>
    <row r="15" spans="1:7" x14ac:dyDescent="0.35">
      <c r="A15" s="1"/>
      <c r="B15" s="118" t="s">
        <v>95</v>
      </c>
      <c r="C15" s="119"/>
      <c r="D15" s="120"/>
      <c r="E15" s="8">
        <f>-231616.911696319*2</f>
        <v>-463233.82339263801</v>
      </c>
      <c r="F15" s="12" t="s">
        <v>3</v>
      </c>
      <c r="G15" s="1"/>
    </row>
    <row r="16" spans="1:7" x14ac:dyDescent="0.35">
      <c r="A16" s="1"/>
      <c r="B16" s="118" t="s">
        <v>131</v>
      </c>
      <c r="C16" s="119"/>
      <c r="D16" s="120"/>
      <c r="E16" s="8">
        <f>-231616.911696319*2</f>
        <v>-463233.82339263801</v>
      </c>
      <c r="F16" s="12" t="s">
        <v>3</v>
      </c>
      <c r="G16" s="1"/>
    </row>
    <row r="17" spans="1:7" x14ac:dyDescent="0.35">
      <c r="A17" s="1"/>
      <c r="B17" s="73"/>
      <c r="C17" s="22"/>
      <c r="D17" s="22"/>
      <c r="E17" s="22"/>
      <c r="F17" s="74"/>
      <c r="G17" s="1"/>
    </row>
    <row r="18" spans="1:7" ht="31.5" customHeight="1" x14ac:dyDescent="0.35">
      <c r="A18" s="1"/>
      <c r="B18" s="124" t="s">
        <v>149</v>
      </c>
      <c r="C18" s="125"/>
      <c r="D18" s="125"/>
      <c r="E18" s="125"/>
      <c r="F18" s="126"/>
      <c r="G18" s="1"/>
    </row>
    <row r="19" spans="1:7" ht="28.5" customHeight="1" x14ac:dyDescent="0.35">
      <c r="A19" s="1"/>
      <c r="B19" s="1"/>
      <c r="C19" s="1"/>
      <c r="D19" s="1"/>
      <c r="E19" s="1"/>
      <c r="F19" s="1"/>
      <c r="G19" s="1"/>
    </row>
    <row r="20" spans="1:7" ht="28.5" customHeight="1" x14ac:dyDescent="0.35">
      <c r="A20" s="1"/>
      <c r="B20" s="64" t="s">
        <v>96</v>
      </c>
      <c r="C20" s="65"/>
      <c r="D20" s="65"/>
      <c r="E20" s="65"/>
      <c r="F20" s="66"/>
      <c r="G20" s="1"/>
    </row>
    <row r="21" spans="1:7" x14ac:dyDescent="0.35">
      <c r="A21" s="1"/>
      <c r="B21" s="68" t="s">
        <v>97</v>
      </c>
      <c r="C21" s="69"/>
      <c r="D21" s="70"/>
      <c r="E21" s="8">
        <v>3459381.0559850284</v>
      </c>
      <c r="F21" s="12" t="s">
        <v>3</v>
      </c>
      <c r="G21" s="1"/>
    </row>
    <row r="22" spans="1:7" x14ac:dyDescent="0.35">
      <c r="A22" s="1"/>
      <c r="B22" s="68" t="s">
        <v>132</v>
      </c>
      <c r="C22" s="69"/>
      <c r="D22" s="70"/>
      <c r="E22" s="8">
        <v>3917780</v>
      </c>
      <c r="F22" s="12" t="s">
        <v>3</v>
      </c>
      <c r="G22" s="1"/>
    </row>
    <row r="23" spans="1:7" x14ac:dyDescent="0.35">
      <c r="A23" s="1"/>
      <c r="B23" s="68" t="s">
        <v>26</v>
      </c>
      <c r="C23" s="69"/>
      <c r="D23" s="70"/>
      <c r="E23" s="8">
        <v>0</v>
      </c>
      <c r="F23" s="12" t="s">
        <v>3</v>
      </c>
      <c r="G23" s="1"/>
    </row>
    <row r="24" spans="1:7" x14ac:dyDescent="0.35">
      <c r="A24" s="1"/>
      <c r="B24" s="56" t="s">
        <v>150</v>
      </c>
      <c r="C24" s="57"/>
      <c r="D24" s="58"/>
      <c r="E24" s="50">
        <f>E21-(E22-E23)</f>
        <v>-458398.94401497161</v>
      </c>
      <c r="F24" s="15" t="s">
        <v>3</v>
      </c>
      <c r="G24" s="1"/>
    </row>
    <row r="25" spans="1:7" x14ac:dyDescent="0.35">
      <c r="A25" s="1"/>
      <c r="B25" s="73"/>
      <c r="C25" s="22"/>
      <c r="D25" s="22"/>
      <c r="E25" s="22"/>
      <c r="F25" s="74"/>
      <c r="G25" s="1"/>
    </row>
    <row r="26" spans="1:7" ht="33.75" customHeight="1" x14ac:dyDescent="0.35">
      <c r="A26" s="1"/>
      <c r="B26" s="1"/>
      <c r="C26" s="1"/>
      <c r="D26" s="1"/>
      <c r="E26" s="1"/>
      <c r="F26" s="1"/>
      <c r="G26" s="1"/>
    </row>
    <row r="27" spans="1:7" ht="28.5" customHeight="1" x14ac:dyDescent="0.35">
      <c r="A27" s="1"/>
      <c r="B27" s="111" t="s">
        <v>133</v>
      </c>
      <c r="C27" s="112"/>
      <c r="D27" s="112"/>
      <c r="E27" s="112"/>
      <c r="F27" s="113"/>
      <c r="G27" s="1"/>
    </row>
    <row r="28" spans="1:7" x14ac:dyDescent="0.35">
      <c r="A28" s="1"/>
      <c r="B28" s="121" t="s">
        <v>62</v>
      </c>
      <c r="C28" s="122"/>
      <c r="D28" s="123"/>
      <c r="E28" s="8">
        <f>IF(AND(E9&gt;0,E24&gt;0),0,IF(AND(E9&lt;0,E24&lt;0),E15+E16+E24,IF(AND(E9&lt;0,E24&gt;0),E15+E16,IF(AND(E9&gt;0,E24&lt;0,E10=0),E24,IF(AND(E9&gt;0,E24&lt;0,ABS(E10)&gt;ABS(E24)),0,IF(AND(E9&gt;0,E24&lt;0,ABS(E10)&lt;ABS(E24)),(E10-ABS(E24)),"fejl"))))))</f>
        <v>-1384866.5908002476</v>
      </c>
      <c r="F28" s="12" t="s">
        <v>3</v>
      </c>
      <c r="G28" s="1"/>
    </row>
    <row r="29" spans="1:7" x14ac:dyDescent="0.35">
      <c r="A29" s="1"/>
      <c r="B29" s="121" t="s">
        <v>45</v>
      </c>
      <c r="C29" s="122"/>
      <c r="D29" s="123"/>
      <c r="E29" s="8">
        <v>2</v>
      </c>
      <c r="F29" s="12" t="s">
        <v>18</v>
      </c>
      <c r="G29" s="1"/>
    </row>
    <row r="30" spans="1:7" x14ac:dyDescent="0.35">
      <c r="A30" s="1"/>
      <c r="B30" s="114" t="s">
        <v>74</v>
      </c>
      <c r="C30" s="114"/>
      <c r="D30" s="114"/>
      <c r="E30" s="9">
        <f>E28/E29</f>
        <v>-692433.29540012381</v>
      </c>
      <c r="F30" s="15" t="s">
        <v>3</v>
      </c>
      <c r="G30" s="1"/>
    </row>
    <row r="31" spans="1:7" x14ac:dyDescent="0.35">
      <c r="A31" s="1"/>
      <c r="B31" s="115"/>
      <c r="C31" s="116"/>
      <c r="D31" s="116"/>
      <c r="E31" s="116"/>
      <c r="F31" s="11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0"/>
      <c r="C37" s="30"/>
      <c r="D37" s="30"/>
      <c r="E37" s="30"/>
      <c r="F37" s="30"/>
    </row>
    <row r="38" spans="1:7" x14ac:dyDescent="0.35">
      <c r="A38" s="30"/>
      <c r="B38" s="30"/>
      <c r="C38" s="30"/>
      <c r="D38" s="30"/>
      <c r="E38" s="30"/>
      <c r="F38" s="30"/>
      <c r="G38" s="30"/>
    </row>
    <row r="39" spans="1:7" x14ac:dyDescent="0.35">
      <c r="A39" s="30"/>
      <c r="B39" s="30"/>
      <c r="C39" s="30"/>
      <c r="D39" s="30"/>
      <c r="E39" s="30"/>
      <c r="F39" s="30"/>
      <c r="G39" s="30"/>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sheetData>
  <sheetProtection algorithmName="SHA-512" hashValue="tEnuIe+SDFROZPPWrxoK0RiF6q13jIB0BXMU/YrkXYqlhS2bDJ0OZJprfjIneUjS8FX+wLZE4dLF/Inl8vWD2w==" saltValue="uLMURyCOLUQS24DcywSNS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49" customWidth="1"/>
    <col min="2" max="2" width="22.54296875" style="49" customWidth="1"/>
    <col min="3" max="3" width="8.26953125" style="49" customWidth="1"/>
    <col min="4" max="6" width="10.7265625" style="49" customWidth="1"/>
    <col min="7" max="7" width="11.1796875" style="49" customWidth="1"/>
    <col min="8" max="8" width="3.26953125" style="49" customWidth="1"/>
    <col min="9" max="9" width="4.81640625" style="49" customWidth="1"/>
    <col min="10" max="16384" width="9.1796875" style="49"/>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0" t="s">
        <v>126</v>
      </c>
      <c r="C3" s="90"/>
      <c r="D3" s="90"/>
      <c r="E3" s="90"/>
      <c r="F3" s="90"/>
      <c r="G3" s="90"/>
      <c r="H3" s="90"/>
      <c r="I3" s="1"/>
    </row>
    <row r="4" spans="1:9" ht="15" customHeight="1" x14ac:dyDescent="0.35">
      <c r="A4" s="1"/>
      <c r="B4" s="90"/>
      <c r="C4" s="90"/>
      <c r="D4" s="90"/>
      <c r="E4" s="90"/>
      <c r="F4" s="90"/>
      <c r="G4" s="90"/>
      <c r="H4" s="90"/>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1" t="s">
        <v>123</v>
      </c>
      <c r="C8" s="112"/>
      <c r="D8" s="112"/>
      <c r="E8" s="112"/>
      <c r="F8" s="112"/>
      <c r="G8" s="112"/>
      <c r="H8" s="113"/>
      <c r="I8" s="1"/>
    </row>
    <row r="9" spans="1:9" ht="15" customHeight="1" x14ac:dyDescent="0.35">
      <c r="A9" s="1"/>
      <c r="B9" s="108" t="s">
        <v>124</v>
      </c>
      <c r="C9" s="109"/>
      <c r="D9" s="109"/>
      <c r="E9" s="109"/>
      <c r="F9" s="109"/>
      <c r="G9" s="109"/>
      <c r="H9" s="110"/>
      <c r="I9" s="1"/>
    </row>
    <row r="10" spans="1:9" x14ac:dyDescent="0.35">
      <c r="A10" s="1"/>
      <c r="B10" s="95" t="s">
        <v>139</v>
      </c>
      <c r="C10" s="96"/>
      <c r="D10" s="96"/>
      <c r="E10" s="96"/>
      <c r="F10" s="97"/>
      <c r="G10" s="51">
        <v>0</v>
      </c>
      <c r="H10" s="8" t="s">
        <v>3</v>
      </c>
      <c r="I10" s="1"/>
    </row>
    <row r="11" spans="1:9" x14ac:dyDescent="0.35">
      <c r="A11" s="1"/>
      <c r="B11" s="95" t="s">
        <v>140</v>
      </c>
      <c r="C11" s="96"/>
      <c r="D11" s="96"/>
      <c r="E11" s="96"/>
      <c r="F11" s="97"/>
      <c r="G11" s="51">
        <v>0</v>
      </c>
      <c r="H11" s="8" t="s">
        <v>3</v>
      </c>
      <c r="I11" s="1"/>
    </row>
    <row r="12" spans="1:9" x14ac:dyDescent="0.35">
      <c r="A12" s="1"/>
      <c r="B12" s="95" t="s">
        <v>141</v>
      </c>
      <c r="C12" s="96"/>
      <c r="D12" s="96"/>
      <c r="E12" s="96"/>
      <c r="F12" s="97"/>
      <c r="G12" s="8">
        <v>0</v>
      </c>
      <c r="H12" s="8" t="s">
        <v>3</v>
      </c>
      <c r="I12" s="1"/>
    </row>
    <row r="13" spans="1:9" x14ac:dyDescent="0.35">
      <c r="A13" s="1"/>
      <c r="B13" s="95" t="s">
        <v>142</v>
      </c>
      <c r="C13" s="96"/>
      <c r="D13" s="96"/>
      <c r="E13" s="96"/>
      <c r="F13" s="97"/>
      <c r="G13" s="8">
        <v>0</v>
      </c>
      <c r="H13" s="8" t="s">
        <v>3</v>
      </c>
      <c r="I13" s="1"/>
    </row>
    <row r="14" spans="1:9" x14ac:dyDescent="0.35">
      <c r="A14" s="1"/>
      <c r="B14" s="95" t="s">
        <v>143</v>
      </c>
      <c r="C14" s="96"/>
      <c r="D14" s="96"/>
      <c r="E14" s="96"/>
      <c r="F14" s="97"/>
      <c r="G14" s="8">
        <v>0</v>
      </c>
      <c r="H14" s="8" t="s">
        <v>3</v>
      </c>
      <c r="I14" s="1"/>
    </row>
    <row r="15" spans="1:9" x14ac:dyDescent="0.35">
      <c r="A15" s="1"/>
      <c r="B15" s="95" t="s">
        <v>144</v>
      </c>
      <c r="C15" s="96"/>
      <c r="D15" s="96"/>
      <c r="E15" s="96"/>
      <c r="F15" s="97"/>
      <c r="G15" s="8">
        <v>0</v>
      </c>
      <c r="H15" s="8" t="s">
        <v>3</v>
      </c>
      <c r="I15" s="1"/>
    </row>
    <row r="16" spans="1:9" x14ac:dyDescent="0.35">
      <c r="A16" s="1"/>
      <c r="B16" s="95" t="s">
        <v>145</v>
      </c>
      <c r="C16" s="96"/>
      <c r="D16" s="96"/>
      <c r="E16" s="96"/>
      <c r="F16" s="97"/>
      <c r="G16" s="8">
        <v>0</v>
      </c>
      <c r="H16" s="8" t="s">
        <v>3</v>
      </c>
      <c r="I16" s="1"/>
    </row>
    <row r="17" spans="1:9" x14ac:dyDescent="0.35">
      <c r="A17" s="1"/>
      <c r="B17" s="95" t="s">
        <v>146</v>
      </c>
      <c r="C17" s="96"/>
      <c r="D17" s="96"/>
      <c r="E17" s="96"/>
      <c r="F17" s="97"/>
      <c r="G17" s="8">
        <v>0</v>
      </c>
      <c r="H17" s="8" t="s">
        <v>3</v>
      </c>
      <c r="I17" s="1"/>
    </row>
    <row r="18" spans="1:9" x14ac:dyDescent="0.35">
      <c r="A18" s="1"/>
      <c r="B18" s="111" t="s">
        <v>125</v>
      </c>
      <c r="C18" s="112"/>
      <c r="D18" s="112"/>
      <c r="E18" s="112"/>
      <c r="F18" s="113"/>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p8/06WbFVSe+xa/neK0BWLjPBY7mqTsz9h3U9UKwJpM8LZaU63plf8zjXsArOnt1TBFmbPYtKwrcArffpFIVuA==" saltValue="hAUwE3Ul3oTBG9sU2nxPH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2022-08-23T19:03:58Z</dcterms:modified>
</cp:coreProperties>
</file>