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Energi Viborg Vand AS (V04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4" i="19" l="1"/>
  <c r="E33" i="32" l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9" i="15" l="1"/>
  <c r="C12" i="15" l="1"/>
  <c r="C13" i="15" s="1"/>
  <c r="C16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  <c r="C24" i="15" l="1"/>
  <c r="C25" i="15" s="1"/>
  <c r="E41" i="32"/>
  <c r="C28" i="2"/>
  <c r="C29" i="2"/>
</calcChain>
</file>

<file path=xl/sharedStrings.xml><?xml version="1.0" encoding="utf-8"?>
<sst xmlns="http://schemas.openxmlformats.org/spreadsheetml/2006/main" count="590" uniqueCount="247">
  <si>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</si>
  <si>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</si>
  <si>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</si>
  <si>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</si>
  <si>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</si>
  <si>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</si>
  <si>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</si>
  <si>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</si>
  <si>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</si>
  <si>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</si>
  <si>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</si>
  <si>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</si>
  <si>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</si>
  <si>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</si>
  <si>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</si>
  <si>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</si>
  <si>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</si>
  <si>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</si>
  <si>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</si>
  <si>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</si>
  <si>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</si>
  <si>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</si>
  <si>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</si>
  <si>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</si>
  <si>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</si>
  <si>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</si>
  <si>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</si>
  <si>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</si>
  <si>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</si>
  <si>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</si>
  <si>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</si>
  <si>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</si>
  <si>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</si>
  <si>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</si>
  <si>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</si>
  <si>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</si>
  <si>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</si>
  <si>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</si>
  <si>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</si>
  <si>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</si>
  <si>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</si>
  <si>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</si>
  <si>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</si>
  <si>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</si>
  <si>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</si>
  <si>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</si>
  <si>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</si>
  <si>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</si>
  <si>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</si>
  <si>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</si>
  <si>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</si>
  <si>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</si>
  <si>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</si>
  <si>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</si>
  <si>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</si>
  <si>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</si>
  <si>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</si>
  <si>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</si>
  <si>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</si>
  <si>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</si>
  <si>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</si>
  <si>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</si>
  <si>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</si>
  <si>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</si>
  <si>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</si>
  <si>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</si>
  <si>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</si>
  <si>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</si>
  <si>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</si>
  <si>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</si>
  <si>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</si>
  <si>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</si>
  <si>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</si>
  <si>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</si>
  <si>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</si>
  <si>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</si>
  <si>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</si>
  <si>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</si>
  <si>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</si>
  <si>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</si>
  <si>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</si>
  <si>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</si>
  <si>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</si>
  <si>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</si>
  <si>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</si>
  <si>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</si>
  <si>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</si>
  <si>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</si>
  <si>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</si>
  <si>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</si>
  <si>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</si>
  <si>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</si>
  <si>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</si>
  <si>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</si>
  <si>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</si>
  <si>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</si>
  <si>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</si>
  <si>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</si>
  <si>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</si>
  <si>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</si>
  <si>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</si>
  <si>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</si>
  <si>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</si>
  <si>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</si>
  <si>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</si>
  <si>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</si>
  <si>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</si>
  <si>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</si>
  <si>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</si>
  <si>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</si>
  <si>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</si>
  <si>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</si>
  <si>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</si>
  <si>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</si>
  <si>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</si>
  <si>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</si>
  <si>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</si>
  <si>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</si>
  <si>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</si>
  <si>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</si>
  <si>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</si>
  <si>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</si>
  <si>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</si>
  <si>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</si>
  <si>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</si>
  <si>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</si>
  <si>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</si>
  <si>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</si>
  <si>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</si>
  <si>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</si>
  <si>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</si>
  <si>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</si>
  <si>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</si>
  <si>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</si>
  <si>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</si>
  <si>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</si>
  <si>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</si>
  <si>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</si>
  <si>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</si>
  <si>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</si>
  <si>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</si>
  <si>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</si>
  <si>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</si>
  <si>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</si>
  <si>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</si>
  <si>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</si>
  <si>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</si>
  <si>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</si>
  <si>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</si>
  <si>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</si>
  <si>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</si>
  <si>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</si>
  <si>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</si>
  <si>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</si>
  <si>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</si>
  <si>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</si>
  <si>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</si>
  <si>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</si>
  <si>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</si>
  <si>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</si>
  <si>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</si>
  <si>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</si>
  <si>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</si>
  <si>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</si>
  <si>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</si>
  <si>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</si>
  <si>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</si>
  <si>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</si>
  <si>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</si>
  <si>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</si>
  <si>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</si>
  <si>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</si>
  <si>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</si>
  <si>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</si>
  <si>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</si>
  <si>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</si>
  <si>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</si>
  <si>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</si>
  <si>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</si>
  <si>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</si>
  <si>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</si>
  <si>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</si>
  <si>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</si>
  <si>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</si>
  <si>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</si>
  <si>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</si>
  <si>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</si>
  <si>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</si>
  <si>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</si>
  <si>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</si>
  <si>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</si>
  <si>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</si>
  <si>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</si>
  <si>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</si>
  <si>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</si>
  <si>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</si>
  <si>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</si>
  <si>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</si>
  <si>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</si>
  <si>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</si>
  <si>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</si>
  <si>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</si>
  <si>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</si>
  <si>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</si>
  <si>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</si>
  <si>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</si>
  <si>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</si>
  <si>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</si>
  <si>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</si>
  <si>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</si>
  <si>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</si>
  <si>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</si>
  <si>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</si>
  <si>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</si>
  <si>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</si>
  <si>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</si>
  <si>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</si>
  <si>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</si>
  <si>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</si>
  <si>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</si>
  <si>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</si>
  <si>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</si>
  <si>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</si>
  <si>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</si>
  <si>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</si>
  <si>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</si>
  <si>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</si>
  <si>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</si>
  <si>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</si>
  <si>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</si>
  <si>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</si>
  <si>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</si>
  <si>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</si>
  <si>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</si>
  <si>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</si>
  <si>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</si>
  <si>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</si>
  <si>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tilknyttet virksomhed</t>
  </si>
  <si>
    <t>Ingen bortfald eller nedsættelse</t>
  </si>
  <si>
    <t>Udvidelse af forsyningsområde</t>
  </si>
  <si>
    <t>Ingen tillæg</t>
  </si>
  <si>
    <t>Økonomisk ramme for 2024</t>
  </si>
  <si>
    <t>Boring (inkl. etablering, forerør, filter og prøvepumpning)</t>
  </si>
  <si>
    <t>30</t>
  </si>
  <si>
    <t>Yderligere opkrævningsret efter § 17, stk. 10 - 2017</t>
  </si>
  <si>
    <t>Yderligere opkrævningsret efter § 17, stk. 10 - 2018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</si>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</sst>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3" t="s">
        <v>35</v>
      </c>
      <c r="C9" s="11" t="s">
        <v>171</v>
      </c>
      <c r="D9" s="11"/>
      <c r="E9" s="1"/>
      <c r="F9" s="1"/>
    </row>
    <row r="10" spans="1:6" x14ac:dyDescent="0.25">
      <c r="A10" s="1"/>
      <c r="B10" s="52" t="s">
        <v>234</v>
      </c>
      <c r="C10" s="9">
        <v>16561617</v>
      </c>
      <c r="D10" s="14" t="s">
        <v>3</v>
      </c>
      <c r="E10" s="1"/>
      <c r="F10" s="1"/>
    </row>
    <row r="11" spans="1:6" x14ac:dyDescent="0.25">
      <c r="A11" s="1"/>
      <c r="B11" s="52" t="s">
        <v>246</v>
      </c>
      <c r="C11" s="9">
        <v>85000</v>
      </c>
      <c r="D11" s="14" t="s">
        <v>3</v>
      </c>
      <c r="E11" s="1"/>
      <c r="F11" s="1"/>
    </row>
    <row r="12" spans="1:6" x14ac:dyDescent="0.25">
      <c r="A12" s="1"/>
      <c r="B12" s="52" t="s">
        <v>235</v>
      </c>
      <c r="C12" s="9">
        <v>68435</v>
      </c>
      <c r="D12" s="14" t="s">
        <v>3</v>
      </c>
      <c r="E12" s="1"/>
      <c r="F12" s="1"/>
    </row>
    <row r="13" spans="1:6" x14ac:dyDescent="0.25">
      <c r="A13" s="1"/>
      <c r="B13" s="52" t="s">
        <v>236</v>
      </c>
      <c r="C13" s="9">
        <v>65955</v>
      </c>
      <c r="D13" s="14" t="s">
        <v>3</v>
      </c>
      <c r="E13" s="1"/>
      <c r="F13" s="1"/>
    </row>
    <row r="14" spans="1:6" x14ac:dyDescent="0.25">
      <c r="A14" s="1"/>
      <c r="B14" s="48" t="s">
        <v>169</v>
      </c>
      <c r="C14" s="12">
        <f>SUM(C10:C13)</f>
        <v>16781007</v>
      </c>
      <c r="D14" s="13" t="s">
        <v>3</v>
      </c>
      <c r="E14" s="1"/>
      <c r="F14" s="1"/>
    </row>
    <row r="15" spans="1:6" x14ac:dyDescent="0.25">
      <c r="A15" s="1"/>
      <c r="B15" s="48" t="s">
        <v>170</v>
      </c>
      <c r="C15" s="12">
        <f>C14*(1+'Fane 12. Nøgletal'!C13)^2</f>
        <v>17192961.255881879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F6ZmK83oR1Lpt7rXDn2CvxUd0+8Qwo1po4fzBwkx2Rm4mCXqmAAXOTVuhtXkq09ZOBW2jFWf+xfmHhco2qSq9g==" saltValue="fRqrIuc/P3Rkl5oe7ElpK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83" t="s">
        <v>172</v>
      </c>
      <c r="C2" s="83"/>
      <c r="D2" s="83"/>
      <c r="E2" s="83"/>
      <c r="F2" s="83"/>
      <c r="G2" s="1"/>
    </row>
    <row r="3" spans="1:7" ht="15" customHeight="1" x14ac:dyDescent="0.25">
      <c r="A3" s="1"/>
      <c r="B3" s="83"/>
      <c r="C3" s="83"/>
      <c r="D3" s="83"/>
      <c r="E3" s="83"/>
      <c r="F3" s="83"/>
      <c r="G3" s="1"/>
    </row>
    <row r="4" spans="1:7" ht="15" customHeight="1" x14ac:dyDescent="0.25">
      <c r="A4" s="1"/>
      <c r="B4" s="50"/>
      <c r="C4" s="50"/>
      <c r="D4" s="50"/>
      <c r="E4" s="50"/>
      <c r="F4" s="50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2865010.12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1800394.0834535584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4665404.2034535585</v>
      </c>
      <c r="F9" s="17" t="s">
        <v>3</v>
      </c>
      <c r="G9" s="1"/>
    </row>
    <row r="10" spans="1:7" ht="15" customHeight="1" x14ac:dyDescent="0.25">
      <c r="A10" s="1"/>
      <c r="B10" s="48"/>
      <c r="C10" s="49"/>
      <c r="D10" s="49"/>
      <c r="E10" s="49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45855390.670767441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42072578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3782812.6707674414</v>
      </c>
      <c r="F17" s="17" t="s">
        <v>3</v>
      </c>
      <c r="G17" s="1"/>
    </row>
    <row r="18" spans="1:7" x14ac:dyDescent="0.25">
      <c r="A18" s="1"/>
      <c r="B18" s="48"/>
      <c r="C18" s="49"/>
      <c r="D18" s="49"/>
      <c r="E18" s="49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41644983.288008772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48832894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-7187910.7119912282</v>
      </c>
      <c r="F25" s="17" t="s">
        <v>3</v>
      </c>
      <c r="G25" s="1"/>
    </row>
    <row r="26" spans="1:7" x14ac:dyDescent="0.25">
      <c r="A26" s="1"/>
      <c r="B26" s="48"/>
      <c r="C26" s="49"/>
      <c r="D26" s="49"/>
      <c r="E26" s="49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44180366.182646617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44498444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-318077.81735338271</v>
      </c>
      <c r="F33" s="17" t="s">
        <v>3</v>
      </c>
      <c r="G33" s="1"/>
    </row>
    <row r="34" spans="1:7" x14ac:dyDescent="0.25">
      <c r="A34" s="1"/>
      <c r="B34" s="48"/>
      <c r="C34" s="49"/>
      <c r="D34" s="49"/>
      <c r="E34" s="49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244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245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-3723175.8585771695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-1861587.9292885847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ioNAZH2U0TfOFsUgaTSAuNXbYCs1f6IJv506D79HDzIg3QxxLQMV6wVRpahpLnFW6mv0qvtW1aMEyMAmWnE7nA==" saltValue="v23QCxQrkfPEfG4yPI2YBg==" spinCount="100000" sheet="1" objects="1" scenarios="1"/>
  <mergeCells count="30">
    <mergeCell ref="B2:F3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39" x14ac:dyDescent="0.25">
      <c r="A10" s="1"/>
      <c r="B10" s="39" t="s">
        <v>242</v>
      </c>
      <c r="C10" s="40" t="s">
        <v>243</v>
      </c>
      <c r="D10" s="9">
        <v>3634922</v>
      </c>
      <c r="E10" s="9">
        <f>IFERROR(D10/C10,0)</f>
        <v>121164.06666666667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6" t="s">
        <v>198</v>
      </c>
      <c r="C11" s="97"/>
      <c r="D11" s="98"/>
      <c r="E11" s="12">
        <f>SUM(E10:E10)</f>
        <v>121164.06666666667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121164.06666666667</v>
      </c>
      <c r="F10" s="14" t="s">
        <v>3</v>
      </c>
      <c r="G10" s="1"/>
    </row>
    <row r="11" spans="1:7" x14ac:dyDescent="0.25">
      <c r="A11" s="1"/>
      <c r="B11" s="41" t="s">
        <v>239</v>
      </c>
      <c r="C11" s="22">
        <v>255742</v>
      </c>
      <c r="D11" s="14" t="s">
        <v>3</v>
      </c>
      <c r="E11" s="9">
        <v>295006</v>
      </c>
      <c r="F11" s="14" t="s">
        <v>3</v>
      </c>
      <c r="G11" s="1"/>
    </row>
    <row r="12" spans="1:7" x14ac:dyDescent="0.25">
      <c r="A12" s="1"/>
      <c r="B12" s="48" t="s">
        <v>48</v>
      </c>
      <c r="C12" s="12">
        <f>SUM(C10:C11)</f>
        <v>255742</v>
      </c>
      <c r="D12" s="13" t="s">
        <v>3</v>
      </c>
      <c r="E12" s="12">
        <f>SUM(E10:E11)</f>
        <v>416170.06666666665</v>
      </c>
      <c r="F12" s="13" t="s">
        <v>3</v>
      </c>
      <c r="G12" s="1"/>
    </row>
    <row r="13" spans="1:7" x14ac:dyDescent="0.25">
      <c r="A13" s="1"/>
      <c r="B13" s="48" t="s">
        <v>173</v>
      </c>
      <c r="C13" s="12">
        <f>C12*(1+'Fane 12. Nøgletal'!C13)</f>
        <v>258862.05239999999</v>
      </c>
      <c r="D13" s="13" t="s">
        <v>3</v>
      </c>
      <c r="E13" s="12">
        <f>E12*(1+'Fane 12. Nøgletal'!C13)</f>
        <v>421247.34148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bEvsAcixO0VJEG6kWK0eO049C7RcBejv3dABJo/YIelV13weMs0ahp5SN9da2dILF4b4aypaHGplu9GqjKHeg==" saltValue="LA/eJMmOuMiZ4Vbma0GH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2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2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2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HjCGFp5lNJsb3gJYrynV1PbzOTUOXDnBRjO/xtVuH7ka+lQ3fladBHBOClAu9kL70prEORazgohk7lhVgDxsw==" saltValue="QzmeKuifB5l0cpir9mEIc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2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2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2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8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x14ac:dyDescent="0.25">
      <c r="A9" s="1"/>
      <c r="B9" s="51" t="s">
        <v>25</v>
      </c>
      <c r="C9" s="7">
        <f>'Fane 3. Omkostninger i ØR2020'!E20</f>
        <v>26116966.006473094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258862.05239999999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421247.34148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326924.3198843078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-223582.30002755483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-250685.54589102266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-425401.40370705031</v>
      </c>
      <c r="D19" s="8" t="s">
        <v>3</v>
      </c>
      <c r="E19" s="1"/>
    </row>
    <row r="20" spans="1:5" ht="17.100000000000001" customHeight="1" x14ac:dyDescent="0.25">
      <c r="A20" s="1"/>
      <c r="B20" s="53" t="s">
        <v>20</v>
      </c>
      <c r="C20" s="10">
        <f>SUM(C9:C19)</f>
        <v>26224330.470611777</v>
      </c>
      <c r="D20" s="11" t="s">
        <v>3</v>
      </c>
      <c r="E20" s="1"/>
    </row>
    <row r="21" spans="1:5" ht="15" customHeight="1" x14ac:dyDescent="0.25">
      <c r="A21" s="1"/>
      <c r="B21" s="48" t="s">
        <v>12</v>
      </c>
      <c r="C21" s="49"/>
      <c r="D21" s="20"/>
      <c r="E21" s="1"/>
    </row>
    <row r="22" spans="1:5" ht="15" customHeight="1" x14ac:dyDescent="0.25">
      <c r="A22" s="1"/>
      <c r="B22" s="44" t="s">
        <v>12</v>
      </c>
      <c r="C22" s="10">
        <f>'Fane 6. Ikke-påvirkelige omk.'!C15</f>
        <v>17192961.255881879</v>
      </c>
      <c r="D22" s="11" t="s">
        <v>3</v>
      </c>
      <c r="E22" s="1"/>
    </row>
    <row r="23" spans="1:5" ht="15" customHeight="1" x14ac:dyDescent="0.25">
      <c r="A23" s="1"/>
      <c r="B23" s="48" t="s">
        <v>99</v>
      </c>
      <c r="C23" s="49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9"/>
      <c r="D27" s="20"/>
      <c r="E27" s="1"/>
    </row>
    <row r="28" spans="1:5" x14ac:dyDescent="0.25">
      <c r="A28" s="1"/>
      <c r="B28" s="54" t="s">
        <v>205</v>
      </c>
      <c r="C28" s="10">
        <f>'Fane 7. Kontrol af ØR2019'!E41</f>
        <v>-1861587.9292885847</v>
      </c>
      <c r="D28" s="11" t="s">
        <v>3</v>
      </c>
      <c r="E28" s="1"/>
    </row>
    <row r="29" spans="1:5" x14ac:dyDescent="0.25">
      <c r="A29" s="1"/>
      <c r="B29" s="48" t="s">
        <v>31</v>
      </c>
      <c r="C29" s="32">
        <f>SUM(C20,C22,C26,C28)</f>
        <v>41555703.797205076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ht="15" customHeight="1" x14ac:dyDescent="0.25">
      <c r="A9" s="1"/>
      <c r="B9" s="51" t="s">
        <v>26</v>
      </c>
      <c r="C9" s="7">
        <f>'Fane 2.1. Økonomisk ramme 2021'!C20</f>
        <v>26224330.470611777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319936.83174146368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-218803.58343973654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-248669.03135987528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-418750.04005938873</v>
      </c>
      <c r="D15" s="8" t="s">
        <v>3</v>
      </c>
      <c r="E15" s="1"/>
    </row>
    <row r="16" spans="1:5" ht="15" customHeight="1" x14ac:dyDescent="0.25">
      <c r="A16" s="1"/>
      <c r="B16" s="43" t="s">
        <v>20</v>
      </c>
      <c r="C16" s="10">
        <f>SUM(C9:C15)</f>
        <v>25658044.647494242</v>
      </c>
      <c r="D16" s="11" t="s">
        <v>3</v>
      </c>
      <c r="E16" s="1"/>
    </row>
    <row r="17" spans="1:5" x14ac:dyDescent="0.25">
      <c r="A17" s="1"/>
      <c r="B17" s="48" t="s">
        <v>12</v>
      </c>
      <c r="C17" s="49"/>
      <c r="D17" s="20"/>
      <c r="E17" s="1"/>
    </row>
    <row r="18" spans="1:5" ht="15" customHeight="1" x14ac:dyDescent="0.25">
      <c r="A18" s="1"/>
      <c r="B18" s="44" t="s">
        <v>12</v>
      </c>
      <c r="C18" s="10">
        <f>'Fane 6. Ikke-påvirkelige omk.'!C15*(1+'Fane 12. Nøgletal'!C13)</f>
        <v>17402715.383203637</v>
      </c>
      <c r="D18" s="11" t="s">
        <v>3</v>
      </c>
      <c r="E18" s="1"/>
    </row>
    <row r="19" spans="1:5" ht="15" customHeight="1" x14ac:dyDescent="0.25">
      <c r="A19" s="1"/>
      <c r="B19" s="48" t="s">
        <v>99</v>
      </c>
      <c r="C19" s="49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9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ØR2019'!E41</f>
        <v>-1861587.9292885847</v>
      </c>
      <c r="D24" s="11" t="s">
        <v>3</v>
      </c>
      <c r="E24" s="1"/>
    </row>
    <row r="25" spans="1:5" x14ac:dyDescent="0.25">
      <c r="A25" s="1"/>
      <c r="B25" s="48" t="s">
        <v>32</v>
      </c>
      <c r="C25" s="12">
        <f>SUM(C16,C18,C22,C24)</f>
        <v>41199172.101409301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165</v>
      </c>
      <c r="C8" s="7">
        <f>'Fane 2.2. Økonomisk ramme 2022'!C16</f>
        <v>25658044.647494242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313028.14469942974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-214078.75862531117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-246668.73767161643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-412202.67380804016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25098122.622088701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omk.'!C15*(1+'Fane 12. Nøgletal'!C13)^2</f>
        <v>17615028.510878723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8" t="s">
        <v>109</v>
      </c>
      <c r="C22" s="12">
        <f>SUM(C15,C17,C21)</f>
        <v>42713151.132967427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166</v>
      </c>
      <c r="C8" s="7">
        <f>'Fane 2.3. Økonomisk ramme 2023'!C15</f>
        <v>25098122.622088701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306197.09598948219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-209407.03037116714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-244684.53434578594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-405757.67890171456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24544470.474459514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omk.'!C15*(1+'Fane 12. Nøgletal'!C13)^3</f>
        <v>17829931.858711444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8" t="s">
        <v>241</v>
      </c>
      <c r="C22" s="12">
        <f>SUM(C15,C17,C21)</f>
        <v>42374402.333170958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167</v>
      </c>
      <c r="C8" s="49"/>
      <c r="D8" s="49"/>
      <c r="E8" s="49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26285891.879172169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22481.35989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444674.4555478426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-257761.29021425091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-247435.51377504348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-130884.88414762219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26116966.006473094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9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15721011.55989342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9"/>
      <c r="F23" s="49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2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2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2332702.1017267792</v>
      </c>
      <c r="F30" s="11" t="s">
        <v>3</v>
      </c>
      <c r="G30" s="1"/>
    </row>
    <row r="31" spans="1:7" x14ac:dyDescent="0.25">
      <c r="A31" s="1"/>
      <c r="B31" s="48" t="s">
        <v>232</v>
      </c>
      <c r="C31" s="49"/>
      <c r="D31" s="49"/>
      <c r="E31" s="49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25">
      <c r="A33" s="1"/>
      <c r="B33" s="48" t="s">
        <v>24</v>
      </c>
      <c r="C33" s="49"/>
      <c r="D33" s="49"/>
      <c r="E33" s="12">
        <f>SUM(E30,E26,E28,E22,E20,E32)</f>
        <v>44170679.668093294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19.140625" style="2" customWidth="1"/>
    <col min="7" max="7" width="10.28515625" style="2" customWidth="1"/>
    <col min="8" max="8" width="8.140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12552103.323939804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251042.06647879607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12457284.735430762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249145.69470861525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12414456.59051035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248289.13181020701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12371775.688752174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247435.51377504348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12272257.125111852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262020.16943927997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250685.54589102266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12433451.567993764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248669.03135987528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12333436.883580821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246668.73767161643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12234226.717289297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244684.53434578594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txM8OlEs64ittu0iD3VJg4dawUYU6JCWUqxqvYCItuPx1D/qxbyNvexYDaUQFPsLNE5qlxBxW98U4LN01UXz7w==" saltValue="E795wQmASkQzjB80CZpZI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14568382.748357538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132572.28301005359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14619145.258257397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133034.22185014232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14730926.312922535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108215.91727957159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10679.002094469997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129193.4447209802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14969406.397185624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22924.242679833002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130884.88414762219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15042755.393937591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426386.55904605601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425401.40370705031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15227274.183977772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418750.04005938873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14989188.138474187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412202.67380804016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14754824.687335074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405757.67890171456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pRTbGVAMh32VRkBdbSMKMX/w8rOb23Ipq1gZwhR7xPCqaiXfmalASO4UyEE43ioy60aVu0dwv5JwUeauMdSHSg==" saltValue="IoW4W95ZHmB0ZjUFrW5sk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9.6348383614694704E-3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8.2429694120936935E-3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2020-09-16T07:45:38Z</cp:lastPrinted>
  <dcterms:created xsi:type="dcterms:W3CDTF">2016-06-02T08:51:18Z</dcterms:created>
  <dcterms:modified xsi:type="dcterms:W3CDTF">2020-10-29T12:17:11Z</dcterms:modified>
</cp:coreProperties>
</file>