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Denne_projektmappe" defaultThemeVersion="124226"/>
  <mc:AlternateContent xmlns:mc="http://schemas.openxmlformats.org/markup-compatibility/2006">
    <mc:Choice Requires="x15">
      <x15ac:absPath xmlns:x15ac="http://schemas.microsoft.com/office/spreadsheetml/2010/11/ac" url="E:\VAND\Sagsbehandling\Spildevand\FFV Spildevand AS (S020)\ØR2025\"/>
    </mc:Choice>
  </mc:AlternateContent>
  <xr:revisionPtr revIDLastSave="0" documentId="13_ncr:1_{6B79DE39-5A5C-4CC3-B1E9-A2F910F7D39D}"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<sst xmlns="http://schemas.openxmlformats.org/spreadsheetml/2006/main" count="555" uniqueCount="240">
  <si>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</si>
  <si>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</si>
  <si>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</si>
  <si>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</si>
  <si>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</si>
  <si>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</si>
  <si>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</si>
  <si>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</si>
  <si>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</si>
  <si>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</si>
  <si>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</si>
  <si>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</si>
  <si>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</si>
  <si>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</si>
  <si>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</si>
  <si>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</si>
  <si>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</si>
  <si>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</si>
  <si>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</si>
  <si>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</si>
  <si>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</si>
  <si>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</si>
  <si>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</si>
  <si>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</si>
  <si>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</si>
  <si>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</si>
  <si>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</si>
  <si>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</si>
  <si>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</si>
  <si>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</si>
  <si>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</si>
  <si>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</si>
  <si>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</si>
  <si>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</si>
  <si>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</si>
  <si>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</si>
  <si>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</si>
  <si>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</si>
  <si>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</si>
  <si>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</si>
  <si>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</si>
  <si>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</si>
  <si>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</si>
  <si>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</si>
  <si>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</si>
  <si>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</si>
  <si>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</si>
  <si>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</si>
  <si>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</si>
  <si>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</si>
  <si>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</si>
  <si>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</si>
  <si>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</si>
  <si>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</si>
  <si>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</si>
  <si>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</si>
  <si>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</si>
  <si>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</si>
  <si>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</si>
  <si>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</si>
  <si>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</si>
  <si>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</si>
  <si>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</si>
  <si>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</si>
  <si>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</si>
  <si>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</si>
  <si>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</si>
  <si>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</si>
  <si>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</si>
  <si>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</si>
  <si>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</si>
  <si>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</si>
  <si>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</si>
  <si>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</si>
  <si>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</si>
  <si>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</si>
  <si>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</si>
  <si>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</si>
  <si>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</si>
  <si>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</si>
  <si>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</si>
  <si>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</si>
  <si>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</si>
  <si>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</si>
  <si>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</si>
  <si>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</si>
  <si>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</si>
  <si>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</si>
  <si>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</si>
  <si>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</si>
  <si>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</si>
  <si>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</si>
  <si>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</si>
  <si>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</si>
  <si>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</si>
  <si>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</si>
  <si>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</si>
  <si>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</si>
  <si>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</si>
  <si>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</si>
  <si>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</si>
  <si>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</si>
  <si>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</si>
  <si>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</si>
  <si>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</si>
  <si>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</si>
  <si>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</si>
  <si>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</si>
  <si>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</si>
  <si>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</si>
  <si>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</si>
  <si>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</si>
  <si>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</si>
  <si>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</si>
  <si>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</si>
  <si>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</si>
  <si>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</si>
  <si>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</si>
  <si>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</si>
  <si>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</si>
  <si>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</si>
  <si>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</si>
  <si>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</si>
  <si>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</si>
  <si>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</si>
  <si>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</si>
  <si>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</si>
  <si>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</si>
  <si>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</si>
  <si>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</si>
  <si>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</si>
  <si>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</si>
  <si>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</si>
  <si>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</si>
  <si>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</si>
  <si>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</si>
  <si>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</si>
  <si>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</si>
  <si>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</si>
  <si>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</si>
  <si>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</si>
  <si>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</si>
  <si>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</si>
  <si>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</si>
  <si>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</si>
  <si>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</si>
  <si>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</si>
  <si>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</si>
  <si>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</si>
  <si>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</si>
  <si>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</si>
  <si>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</si>
  <si>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</si>
  <si>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</si>
  <si>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</si>
  <si>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</si>
  <si>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</si>
  <si>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</si>
  <si>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</si>
  <si>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</si>
  <si>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</si>
  <si>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</si>
  <si>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</si>
  <si>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</si>
  <si>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</si>
  <si>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</si>
  <si>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</si>
  <si>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</si>
  <si>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</si>
  <si>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</si>
  <si>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</si>
  <si>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</si>
  <si>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</si>
  <si>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</si>
  <si>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</si>
  <si>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</si>
  <si>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</si>
  <si>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</si>
  <si>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</si>
  <si>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</si>
  <si>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</si>
  <si>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</si>
  <si>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</si>
  <si>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</si>
  <si>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</si>
  <si>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</si>
  <si>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</si>
  <si>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</si>
  <si>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</si>
  <si>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</si>
  <si>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</si>
  <si>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</si>
  <si>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</si>
  <si>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</si>
  <si>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</si>
  <si>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</si>
  <si>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</si>
  <si>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</si>
  <si>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</si>
  <si>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</si>
  <si>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</si>
  <si>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</si>
  <si>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</si>
  <si>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</si>
  <si>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</si>
  <si>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</si>
  <si>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</si>
  <si>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</si>
  <si>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</si>
  <si>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</si>
  <si>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</si>
  <si>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</si>
  <si>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</si>
  <si>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</si>
  <si>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</si>
  <si>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</si>
  <si>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</si>
  <si>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</si>
  <si>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</si>
  <si>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</si>
  <si>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</si>
  <si>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</si>
  <si>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</si>
  <si>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</si>
  <si>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</si>
  <si>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</si>
  <si>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</si>
  <si>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</si>
  <si>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Spildevandsafgift</t>
  </si>
  <si>
    <t>Afgift til Forsyningssekretariatet</t>
  </si>
  <si>
    <t>Ejendomsskatter</t>
  </si>
  <si>
    <t>Erstatninger</t>
  </si>
  <si>
    <t>Gebyr til Miljøstyrelsen</t>
  </si>
  <si>
    <t>Til statusmeddelelse for 2025</t>
  </si>
  <si>
    <t>Forsyningssikkerhed</t>
  </si>
  <si>
    <t>Lyø Renseanlæg</t>
  </si>
  <si>
    <t>Strømpeforing</t>
  </si>
  <si>
    <t>Udvidelse af forsyningsområde</t>
  </si>
  <si>
    <t>fejlkobling</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</si>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</sst>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1" fontId="8" fillId="8"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5" t="s">
        <v>4</v>
      </c>
      <c r="D6" s="95"/>
      <c r="E6" s="95"/>
      <c r="F6" s="95"/>
      <c r="G6" s="3"/>
    </row>
    <row r="7" spans="1:7" ht="15" customHeight="1" x14ac:dyDescent="0.25">
      <c r="A7" s="1"/>
      <c r="B7" s="3"/>
      <c r="C7" s="95"/>
      <c r="D7" s="95"/>
      <c r="E7" s="95"/>
      <c r="F7" s="95"/>
      <c r="G7" s="3"/>
    </row>
    <row r="8" spans="1:7" ht="15.75" x14ac:dyDescent="0.25">
      <c r="A8" s="1"/>
      <c r="B8" s="4"/>
      <c r="C8" s="100" t="s">
        <v>233</v>
      </c>
      <c r="D8" s="100"/>
      <c r="E8" s="100"/>
      <c r="F8" s="100"/>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9" t="s">
        <v>5</v>
      </c>
      <c r="D11" s="99"/>
      <c r="E11" s="99"/>
      <c r="F11" s="99"/>
      <c r="G11" s="5"/>
    </row>
    <row r="12" spans="1:7" x14ac:dyDescent="0.25">
      <c r="A12" s="1"/>
      <c r="B12" s="1"/>
      <c r="C12" s="1"/>
      <c r="D12" s="1"/>
      <c r="E12" s="1"/>
      <c r="F12" s="1"/>
      <c r="G12" s="5"/>
    </row>
    <row r="13" spans="1:7" x14ac:dyDescent="0.25">
      <c r="A13" s="1"/>
      <c r="B13" s="6" t="s">
        <v>6</v>
      </c>
      <c r="C13" s="101" t="s">
        <v>127</v>
      </c>
      <c r="D13" s="102"/>
      <c r="E13" s="102"/>
      <c r="F13" s="103"/>
      <c r="G13" s="5"/>
    </row>
    <row r="14" spans="1:7" x14ac:dyDescent="0.25">
      <c r="A14" s="1"/>
      <c r="B14" s="6" t="s">
        <v>16</v>
      </c>
      <c r="C14" s="92" t="s">
        <v>186</v>
      </c>
      <c r="D14" s="93"/>
      <c r="E14" s="93"/>
      <c r="F14" s="94"/>
      <c r="G14" s="5"/>
    </row>
    <row r="15" spans="1:7" x14ac:dyDescent="0.25">
      <c r="A15" s="1"/>
      <c r="B15" s="6" t="s">
        <v>30</v>
      </c>
      <c r="C15" s="92" t="s">
        <v>149</v>
      </c>
      <c r="D15" s="93"/>
      <c r="E15" s="93"/>
      <c r="F15" s="94"/>
      <c r="G15" s="5"/>
    </row>
    <row r="16" spans="1:7" x14ac:dyDescent="0.25">
      <c r="A16" s="1"/>
      <c r="B16" s="6" t="s">
        <v>31</v>
      </c>
      <c r="C16" s="92" t="s">
        <v>151</v>
      </c>
      <c r="D16" s="93"/>
      <c r="E16" s="93"/>
      <c r="F16" s="94"/>
      <c r="G16" s="5"/>
    </row>
    <row r="17" spans="1:8" x14ac:dyDescent="0.25">
      <c r="A17" s="1"/>
      <c r="B17" s="6" t="s">
        <v>61</v>
      </c>
      <c r="C17" s="92" t="s">
        <v>152</v>
      </c>
      <c r="D17" s="93"/>
      <c r="E17" s="93"/>
      <c r="F17" s="94"/>
      <c r="G17" s="5"/>
    </row>
    <row r="18" spans="1:8" x14ac:dyDescent="0.25">
      <c r="A18" s="1"/>
      <c r="B18" s="6" t="s">
        <v>53</v>
      </c>
      <c r="C18" s="89" t="s">
        <v>45</v>
      </c>
      <c r="D18" s="90"/>
      <c r="E18" s="90"/>
      <c r="F18" s="91"/>
      <c r="G18" s="5"/>
    </row>
    <row r="19" spans="1:8" x14ac:dyDescent="0.25">
      <c r="A19" s="1"/>
      <c r="B19" s="6" t="s">
        <v>54</v>
      </c>
      <c r="C19" s="89" t="s">
        <v>46</v>
      </c>
      <c r="D19" s="90"/>
      <c r="E19" s="90"/>
      <c r="F19" s="91"/>
      <c r="G19" s="5"/>
    </row>
    <row r="20" spans="1:8" x14ac:dyDescent="0.25">
      <c r="A20" s="1"/>
      <c r="B20" s="6" t="s">
        <v>7</v>
      </c>
      <c r="C20" s="89" t="s">
        <v>10</v>
      </c>
      <c r="D20" s="90"/>
      <c r="E20" s="90"/>
      <c r="F20" s="91"/>
      <c r="G20" s="5"/>
    </row>
    <row r="21" spans="1:8" x14ac:dyDescent="0.25">
      <c r="A21" s="1"/>
      <c r="B21" s="6" t="s">
        <v>55</v>
      </c>
      <c r="C21" s="96" t="s">
        <v>12</v>
      </c>
      <c r="D21" s="97"/>
      <c r="E21" s="97"/>
      <c r="F21" s="98"/>
      <c r="G21" s="5"/>
    </row>
    <row r="22" spans="1:8" x14ac:dyDescent="0.25">
      <c r="A22" s="1"/>
      <c r="B22" s="6" t="s">
        <v>39</v>
      </c>
      <c r="C22" s="83" t="s">
        <v>153</v>
      </c>
      <c r="D22" s="84"/>
      <c r="E22" s="84"/>
      <c r="F22" s="85"/>
      <c r="G22" s="5"/>
    </row>
    <row r="23" spans="1:8" x14ac:dyDescent="0.25">
      <c r="A23" s="1"/>
      <c r="B23" s="6" t="s">
        <v>8</v>
      </c>
      <c r="C23" s="83" t="s">
        <v>112</v>
      </c>
      <c r="D23" s="84"/>
      <c r="E23" s="84"/>
      <c r="F23" s="85"/>
      <c r="G23" s="5"/>
    </row>
    <row r="24" spans="1:8" x14ac:dyDescent="0.25">
      <c r="A24" s="1"/>
      <c r="B24" s="6" t="s">
        <v>9</v>
      </c>
      <c r="C24" s="83" t="s">
        <v>154</v>
      </c>
      <c r="D24" s="84"/>
      <c r="E24" s="84"/>
      <c r="F24" s="85"/>
      <c r="G24" s="5"/>
    </row>
    <row r="25" spans="1:8" x14ac:dyDescent="0.25">
      <c r="A25" s="1"/>
      <c r="B25" s="6" t="s">
        <v>97</v>
      </c>
      <c r="C25" s="83" t="s">
        <v>91</v>
      </c>
      <c r="D25" s="84"/>
      <c r="E25" s="84"/>
      <c r="F25" s="85"/>
      <c r="G25" s="1"/>
    </row>
    <row r="26" spans="1:8" x14ac:dyDescent="0.25">
      <c r="A26" s="1"/>
      <c r="B26" s="6" t="s">
        <v>98</v>
      </c>
      <c r="C26" s="83" t="s">
        <v>40</v>
      </c>
      <c r="D26" s="84"/>
      <c r="E26" s="84"/>
      <c r="F26" s="85"/>
      <c r="G26" s="1"/>
    </row>
    <row r="27" spans="1:8" x14ac:dyDescent="0.25">
      <c r="A27" s="1"/>
      <c r="B27" s="6" t="s">
        <v>99</v>
      </c>
      <c r="C27" s="83" t="s">
        <v>41</v>
      </c>
      <c r="D27" s="84"/>
      <c r="E27" s="84"/>
      <c r="F27" s="85"/>
      <c r="G27" s="1"/>
    </row>
    <row r="28" spans="1:8" x14ac:dyDescent="0.25">
      <c r="A28" s="1"/>
      <c r="B28" s="6" t="s">
        <v>15</v>
      </c>
      <c r="C28" s="83" t="s">
        <v>42</v>
      </c>
      <c r="D28" s="84"/>
      <c r="E28" s="84"/>
      <c r="F28" s="85"/>
      <c r="G28" s="1"/>
      <c r="H28" s="2" t="s">
        <v>150</v>
      </c>
    </row>
    <row r="29" spans="1:8" x14ac:dyDescent="0.25">
      <c r="A29" s="1"/>
      <c r="B29" s="6" t="s">
        <v>33</v>
      </c>
      <c r="C29" s="83" t="s">
        <v>68</v>
      </c>
      <c r="D29" s="84"/>
      <c r="E29" s="84"/>
      <c r="F29" s="85"/>
      <c r="G29" s="1"/>
    </row>
    <row r="30" spans="1:8" x14ac:dyDescent="0.25">
      <c r="A30" s="1"/>
      <c r="B30" s="6" t="s">
        <v>34</v>
      </c>
      <c r="C30" s="83" t="s">
        <v>32</v>
      </c>
      <c r="D30" s="84"/>
      <c r="E30" s="84"/>
      <c r="F30" s="85"/>
      <c r="G30" s="1"/>
    </row>
    <row r="31" spans="1:8" x14ac:dyDescent="0.25">
      <c r="A31" s="1"/>
      <c r="B31" s="6" t="s">
        <v>100</v>
      </c>
      <c r="C31" s="86" t="s">
        <v>52</v>
      </c>
      <c r="D31" s="87"/>
      <c r="E31" s="87"/>
      <c r="F31" s="88"/>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uXIYo2QPz0PMwMJDj4YaVOni5AA9E1z8twigEZKoxu+nAWPyTdLiqALXsRzYbjCZ9Tsyral+aZjrN/7Z66xdlw==" saltValue="gt/yGybjMcB4ElmPdd6U/A=="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1" t="s">
        <v>228</v>
      </c>
      <c r="C10" s="72">
        <v>490156</v>
      </c>
      <c r="D10" s="14" t="s">
        <v>3</v>
      </c>
      <c r="E10" s="1"/>
    </row>
    <row r="11" spans="1:5" ht="15" customHeight="1" x14ac:dyDescent="0.25">
      <c r="A11" s="1"/>
      <c r="B11" s="71" t="s">
        <v>229</v>
      </c>
      <c r="C11" s="72">
        <v>99449</v>
      </c>
      <c r="D11" s="14" t="s">
        <v>3</v>
      </c>
      <c r="E11" s="1"/>
    </row>
    <row r="12" spans="1:5" x14ac:dyDescent="0.25">
      <c r="A12" s="1"/>
      <c r="B12" s="71" t="s">
        <v>230</v>
      </c>
      <c r="C12" s="72">
        <v>204561</v>
      </c>
      <c r="D12" s="14" t="s">
        <v>3</v>
      </c>
      <c r="E12" s="1"/>
    </row>
    <row r="13" spans="1:5" x14ac:dyDescent="0.25">
      <c r="A13" s="1"/>
      <c r="B13" s="71" t="s">
        <v>231</v>
      </c>
      <c r="C13" s="72">
        <v>113879.75</v>
      </c>
      <c r="D13" s="14" t="s">
        <v>3</v>
      </c>
      <c r="E13" s="1"/>
    </row>
    <row r="14" spans="1:5" x14ac:dyDescent="0.25">
      <c r="A14" s="1"/>
      <c r="B14" s="71" t="s">
        <v>232</v>
      </c>
      <c r="C14" s="72">
        <v>19196.25</v>
      </c>
      <c r="D14" s="14" t="s">
        <v>3</v>
      </c>
      <c r="E14" s="1"/>
    </row>
    <row r="15" spans="1:5" x14ac:dyDescent="0.25">
      <c r="A15" s="1"/>
      <c r="B15" s="71"/>
      <c r="C15" s="72"/>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927242</v>
      </c>
      <c r="D20" s="13" t="s">
        <v>3</v>
      </c>
      <c r="E20" s="1"/>
    </row>
    <row r="21" spans="1:5" x14ac:dyDescent="0.25">
      <c r="A21" s="1"/>
      <c r="B21" s="33" t="s">
        <v>168</v>
      </c>
      <c r="C21" s="12">
        <f>C20*(1+'Fane 15. Nøgletal'!C10)^2</f>
        <v>1054270.1575869799</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v>0</v>
      </c>
      <c r="D25" s="14" t="s">
        <v>3</v>
      </c>
      <c r="E25" s="1"/>
    </row>
    <row r="26" spans="1:5" x14ac:dyDescent="0.25">
      <c r="A26" s="1"/>
      <c r="B26" s="37" t="s">
        <v>83</v>
      </c>
      <c r="C26" s="9">
        <v>0</v>
      </c>
      <c r="D26" s="14" t="s">
        <v>3</v>
      </c>
      <c r="E26" s="1"/>
    </row>
    <row r="27" spans="1:5" x14ac:dyDescent="0.25">
      <c r="A27" s="1"/>
      <c r="B27" s="37" t="s">
        <v>148</v>
      </c>
      <c r="C27" s="9">
        <v>0</v>
      </c>
      <c r="D27" s="14" t="s">
        <v>3</v>
      </c>
      <c r="E27" s="1"/>
    </row>
    <row r="28" spans="1:5" x14ac:dyDescent="0.25">
      <c r="A28" s="1"/>
      <c r="B28" s="34" t="s">
        <v>169</v>
      </c>
      <c r="C28" s="9">
        <v>0</v>
      </c>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v>69104</v>
      </c>
      <c r="D33" s="14" t="s">
        <v>3</v>
      </c>
      <c r="E33" s="1"/>
    </row>
    <row r="34" spans="1:5" x14ac:dyDescent="0.25">
      <c r="A34" s="1"/>
      <c r="B34" s="37" t="s">
        <v>83</v>
      </c>
      <c r="C34" s="9">
        <v>69104</v>
      </c>
      <c r="D34" s="14" t="s">
        <v>3</v>
      </c>
      <c r="E34" s="1"/>
    </row>
    <row r="35" spans="1:5" x14ac:dyDescent="0.25">
      <c r="A35" s="1"/>
      <c r="B35" s="37" t="s">
        <v>148</v>
      </c>
      <c r="C35" s="9">
        <v>69104</v>
      </c>
      <c r="D35" s="14" t="s">
        <v>3</v>
      </c>
      <c r="E35" s="1"/>
    </row>
    <row r="36" spans="1:5" x14ac:dyDescent="0.25">
      <c r="A36" s="1"/>
      <c r="B36" s="34" t="s">
        <v>169</v>
      </c>
      <c r="C36" s="9">
        <v>69104</v>
      </c>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kM1NzVSzejNESKZLM+52tw90hRy0i89bLc1+OBuzpN/VGm6Y3//FVt+amr8l9Fbi93vyIsRaxoDDAZ+yJMEDaQ==" saltValue="xTeDV8OzYsshxo/sAq7lkw=="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201</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4"/>
      <c r="C6" s="74"/>
      <c r="D6" s="74"/>
      <c r="E6" s="1"/>
    </row>
    <row r="7" spans="1:5" x14ac:dyDescent="0.25">
      <c r="A7" s="1"/>
      <c r="B7" s="1"/>
      <c r="C7" s="1"/>
      <c r="D7" s="1"/>
      <c r="E7" s="1"/>
    </row>
    <row r="8" spans="1:5" x14ac:dyDescent="0.25">
      <c r="A8" s="1"/>
      <c r="B8" s="108" t="s">
        <v>77</v>
      </c>
      <c r="C8" s="109"/>
      <c r="D8" s="110"/>
      <c r="E8" s="1"/>
    </row>
    <row r="9" spans="1:5" x14ac:dyDescent="0.25">
      <c r="A9" s="1"/>
      <c r="B9" s="65" t="s">
        <v>204</v>
      </c>
      <c r="C9" s="9">
        <v>10616947.479411453</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0</v>
      </c>
      <c r="D14" s="14" t="s">
        <v>3</v>
      </c>
      <c r="E14" s="1"/>
    </row>
    <row r="15" spans="1:5" x14ac:dyDescent="0.25">
      <c r="A15" s="1"/>
      <c r="B15" s="65" t="s">
        <v>203</v>
      </c>
      <c r="C15" s="9">
        <v>0</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5" t="s">
        <v>205</v>
      </c>
      <c r="C19" s="76"/>
      <c r="D19" s="77"/>
      <c r="E19" s="1"/>
    </row>
    <row r="20" spans="1:5" x14ac:dyDescent="0.25">
      <c r="A20" s="1"/>
      <c r="B20" s="65" t="s">
        <v>206</v>
      </c>
      <c r="C20" s="9">
        <v>105163213.38696514</v>
      </c>
      <c r="D20" s="14" t="s">
        <v>3</v>
      </c>
      <c r="E20" s="1"/>
    </row>
    <row r="21" spans="1:5" x14ac:dyDescent="0.25">
      <c r="A21" s="1"/>
      <c r="B21" s="65" t="s">
        <v>207</v>
      </c>
      <c r="C21" s="9">
        <v>98341277</v>
      </c>
      <c r="D21" s="14" t="s">
        <v>3</v>
      </c>
      <c r="E21" s="1"/>
    </row>
    <row r="22" spans="1:5" x14ac:dyDescent="0.25">
      <c r="A22" s="1"/>
      <c r="B22" s="65" t="s">
        <v>29</v>
      </c>
      <c r="C22" s="9">
        <v>0</v>
      </c>
      <c r="D22" s="14" t="s">
        <v>3</v>
      </c>
      <c r="E22" s="1"/>
    </row>
    <row r="23" spans="1:5" x14ac:dyDescent="0.25">
      <c r="A23" s="1"/>
      <c r="B23" s="81" t="s">
        <v>208</v>
      </c>
      <c r="C23" s="57">
        <f>C20-C21-C22</f>
        <v>6821936.3869651407</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1" t="s">
        <v>210</v>
      </c>
      <c r="C27" s="57">
        <f>IF(AND(C15&lt;0,C23&gt;0,ABS(SUM(C14:C15))&lt;C23),ABS(C14),IF(AND(C15&lt;0,C23&gt;0,ABS(SUM(C14:C15))&gt;C23),SUM(C14,C23),C15))</f>
        <v>0</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dxnS0UJO2PBga3vH24S75zSFsdOmdC6RkXV+bk5zrZorqXvlaRI2wmfOM98LlQsu2xc2trhpkCj25lYRb/bTJA==" saltValue="hWKvRfVRK9WLPGHobZmAdg=="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7" t="s">
        <v>101</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5"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FxuypJZwKsxTFNxboF9lr/fwzpnjuajn7URxWE0OD1/a/6lCkuU0+Ayxyo0ICWJClBvXfPEbEpbwx8FXkaMdXA==" saltValue="W5yfN+iZdoRUoSXsIQjS+g=="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170</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8" t="s">
        <v>217</v>
      </c>
      <c r="C9" s="7"/>
      <c r="D9" s="8" t="s">
        <v>3</v>
      </c>
      <c r="E9" s="1"/>
    </row>
    <row r="10" spans="1:5" ht="14.25" customHeight="1" x14ac:dyDescent="0.25">
      <c r="A10" s="1"/>
      <c r="B10" s="65" t="s">
        <v>172</v>
      </c>
      <c r="C10" s="7"/>
      <c r="D10" s="8" t="s">
        <v>3</v>
      </c>
      <c r="E10" s="1"/>
    </row>
    <row r="11" spans="1:5" ht="14.25" customHeight="1" x14ac:dyDescent="0.25">
      <c r="A11" s="1"/>
      <c r="B11" s="81" t="s">
        <v>48</v>
      </c>
      <c r="C11" s="10">
        <f>C10-C9</f>
        <v>0</v>
      </c>
      <c r="D11" s="11" t="s">
        <v>3</v>
      </c>
      <c r="E11" s="1"/>
    </row>
    <row r="12" spans="1:5" ht="14.25" customHeight="1" x14ac:dyDescent="0.25">
      <c r="A12" s="1"/>
      <c r="B12" s="108" t="s">
        <v>219</v>
      </c>
      <c r="C12" s="109"/>
      <c r="D12" s="110"/>
      <c r="E12" s="1"/>
    </row>
    <row r="13" spans="1:5" ht="26.25" x14ac:dyDescent="0.25">
      <c r="A13" s="1"/>
      <c r="B13" s="78" t="s">
        <v>218</v>
      </c>
      <c r="C13" s="7">
        <v>0</v>
      </c>
      <c r="D13" s="8" t="s">
        <v>3</v>
      </c>
      <c r="E13" s="1"/>
    </row>
    <row r="14" spans="1:5" ht="14.25" customHeight="1" x14ac:dyDescent="0.25">
      <c r="A14" s="1"/>
      <c r="B14" s="65" t="s">
        <v>173</v>
      </c>
      <c r="C14" s="7">
        <v>0</v>
      </c>
      <c r="D14" s="8" t="s">
        <v>3</v>
      </c>
      <c r="E14" s="1"/>
    </row>
    <row r="15" spans="1:5" ht="14.25" customHeight="1" x14ac:dyDescent="0.25">
      <c r="A15" s="1"/>
      <c r="B15" s="81"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tQqMyM2quGqsR1Ev4cvoXPOpoViyuXc/RoFkvAcqSCFtMQGMGhqO4I3DJSgyCl/Im0HLjMO3tvDbj28UMPHFJA==" saltValue="eXagiiNJ4jjn1y1biegF3w=="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224</v>
      </c>
      <c r="C10" s="42">
        <v>0</v>
      </c>
      <c r="D10" s="9">
        <v>0</v>
      </c>
      <c r="E10" s="14" t="s">
        <v>3</v>
      </c>
      <c r="F10" s="9">
        <f>IFERROR(D10/C10,0)</f>
        <v>0</v>
      </c>
      <c r="G10" s="14" t="s">
        <v>3</v>
      </c>
      <c r="H10" s="38">
        <v>0</v>
      </c>
      <c r="I10" s="14" t="s">
        <v>3</v>
      </c>
      <c r="J10" s="38">
        <v>0</v>
      </c>
      <c r="K10" s="14" t="s">
        <v>3</v>
      </c>
      <c r="L10" s="1"/>
    </row>
    <row r="11" spans="1:12" x14ac:dyDescent="0.25">
      <c r="A11" s="1"/>
      <c r="B11" s="75" t="s">
        <v>221</v>
      </c>
      <c r="C11" s="76"/>
      <c r="D11" s="77"/>
      <c r="E11" s="77"/>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QdDX5mn8rh2EhthkfYVGcvakbOI37BIVoBkixUhj2OxmmrD95TxBeum480vNlOYXYDE2VCa+Tdmp1HSsUkAUNA==" saltValue="QtQ7xhyz4Lfh+7Wa/6pGK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79" t="s">
        <v>17</v>
      </c>
      <c r="C9" s="81" t="s">
        <v>11</v>
      </c>
      <c r="D9" s="80"/>
      <c r="E9" s="81"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234</v>
      </c>
      <c r="C11" s="21">
        <v>0</v>
      </c>
      <c r="D11" s="14" t="s">
        <v>3</v>
      </c>
      <c r="E11" s="9">
        <v>844688</v>
      </c>
      <c r="F11" s="14" t="s">
        <v>3</v>
      </c>
      <c r="G11" s="1"/>
    </row>
    <row r="12" spans="1:7" x14ac:dyDescent="0.25">
      <c r="A12" s="1"/>
      <c r="B12" s="24" t="s">
        <v>235</v>
      </c>
      <c r="C12" s="21">
        <v>0</v>
      </c>
      <c r="D12" s="14" t="s">
        <v>3</v>
      </c>
      <c r="E12" s="9">
        <v>355335</v>
      </c>
      <c r="F12" s="14" t="s">
        <v>3</v>
      </c>
      <c r="G12" s="1"/>
    </row>
    <row r="13" spans="1:7" x14ac:dyDescent="0.25">
      <c r="A13" s="1"/>
      <c r="B13" s="24" t="s">
        <v>236</v>
      </c>
      <c r="C13" s="21">
        <v>0</v>
      </c>
      <c r="D13" s="14" t="s">
        <v>3</v>
      </c>
      <c r="E13" s="9">
        <v>389601</v>
      </c>
      <c r="F13" s="14" t="s">
        <v>3</v>
      </c>
      <c r="G13" s="1"/>
    </row>
    <row r="14" spans="1:7" x14ac:dyDescent="0.25">
      <c r="A14" s="1"/>
      <c r="B14" s="24" t="s">
        <v>237</v>
      </c>
      <c r="C14" s="21">
        <v>207437</v>
      </c>
      <c r="D14" s="14" t="s">
        <v>3</v>
      </c>
      <c r="E14" s="9">
        <v>639605</v>
      </c>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207437</v>
      </c>
      <c r="D19" s="13" t="s">
        <v>3</v>
      </c>
      <c r="E19" s="12">
        <f>SUM(E10:E18)</f>
        <v>2229229</v>
      </c>
      <c r="F19" s="13" t="s">
        <v>3</v>
      </c>
      <c r="G19" s="1"/>
    </row>
    <row r="20" spans="1:7" x14ac:dyDescent="0.25">
      <c r="A20" s="1"/>
      <c r="B20" s="33" t="s">
        <v>175</v>
      </c>
      <c r="C20" s="12">
        <f>C19*(1+'Fane 15. Nøgletal'!C10)</f>
        <v>221190.07310000001</v>
      </c>
      <c r="D20" s="13" t="s">
        <v>3</v>
      </c>
      <c r="E20" s="12">
        <f>E19*(1+'Fane 15. Nøgletal'!C10)</f>
        <v>2377026.8827</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ASi28veNbnFMrv3IVuUSEIJ0hEmj15mzK+mvuYzjsTNzm2nidtheaD/grorOCZE/fXsU/9mKgZF61Nm07mT9Aw==" saltValue="+Y8qa39LaIdQfoGoUqOh5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79" t="s">
        <v>17</v>
      </c>
      <c r="C9" s="81" t="s">
        <v>11</v>
      </c>
      <c r="D9" s="80"/>
      <c r="E9" s="81" t="s">
        <v>27</v>
      </c>
      <c r="F9" s="32"/>
      <c r="G9" s="1"/>
    </row>
    <row r="10" spans="1:7" x14ac:dyDescent="0.25">
      <c r="A10" s="1"/>
      <c r="B10" s="24" t="s">
        <v>238</v>
      </c>
      <c r="C10" s="21">
        <v>238917</v>
      </c>
      <c r="D10" s="14" t="s">
        <v>3</v>
      </c>
      <c r="E10" s="9">
        <v>0</v>
      </c>
      <c r="F10" s="14" t="s">
        <v>3</v>
      </c>
      <c r="G10" s="1"/>
    </row>
    <row r="11" spans="1:7" x14ac:dyDescent="0.25">
      <c r="A11" s="1"/>
      <c r="B11" s="24" t="s">
        <v>239</v>
      </c>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238917</v>
      </c>
      <c r="D13" s="13" t="s">
        <v>3</v>
      </c>
      <c r="E13" s="12">
        <f>SUM(E10:E12)</f>
        <v>0</v>
      </c>
      <c r="F13" s="13" t="s">
        <v>3</v>
      </c>
      <c r="G13" s="1"/>
    </row>
    <row r="14" spans="1:7" x14ac:dyDescent="0.25">
      <c r="A14" s="1"/>
      <c r="B14" s="33" t="s">
        <v>178</v>
      </c>
      <c r="C14" s="12">
        <f>C13*(1+'Fane 15. Nøgletal'!C10)^2</f>
        <v>271647.59926773002</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hi0PdSuKnht2Lw24jVz0OcmsztQXvHJbc7yEqI3WzoUBPX1s/s2US+MIcpfErSBEIDo9FN8svrdQ9g1U982KNQ==" saltValue="CP7vU4hpOQWL3E5TTBaAsw=="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116</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5"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5"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5"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5"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WDI1gjn33lUAhwoMcE5cpCTfwQv6obtSR7y+/ipS5/rJelnlYi2af2HC5oxr3fKDtya+oj/SD/oKUriyu0yQwA==" saltValue="8hkfV5c+P68cpNerGigXsw=="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117</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222</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9JTmoQ2ZT12gXzJY0jj4ApoXQR5HRuWtFM8eH+0hbk3S7pAZkobtjkoHgQygR/XNIwUiW4EQ17v2NS0CGnxo4g==" saltValue="GSKWaOtHKpA75v9kh34IYg=="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118</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223</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216</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8PO7szPGbBc2YyTV57BydELzZzkheg0Hska9HcQRAYAjOtfxhUEZRb3HODq3A3XILxcPgIs9vBJpXm0VzpdS6Q==" saltValue="34glDsT+st7+du5c4upb7g=="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116205068.26940519</v>
      </c>
      <c r="D9" s="8" t="s">
        <v>3</v>
      </c>
      <c r="E9" s="1"/>
    </row>
    <row r="10" spans="1:5" ht="17.25" customHeight="1" x14ac:dyDescent="0.25">
      <c r="A10" s="1"/>
      <c r="B10" s="64" t="s">
        <v>35</v>
      </c>
      <c r="C10" s="7">
        <f>'Fane 11.1. Varige tillæg'!C20</f>
        <v>221190.07310000001</v>
      </c>
      <c r="D10" s="8" t="s">
        <v>3</v>
      </c>
      <c r="E10" s="1"/>
    </row>
    <row r="11" spans="1:5" ht="17.25" customHeight="1" x14ac:dyDescent="0.25">
      <c r="A11" s="1"/>
      <c r="B11" s="64" t="s">
        <v>36</v>
      </c>
      <c r="C11" s="9">
        <f>'Fane 11.1. Varige tillæg'!E20</f>
        <v>2377026.8827</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9561631.3003374785</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-906879.17161286215</v>
      </c>
      <c r="D18" s="8" t="s">
        <v>3</v>
      </c>
      <c r="E18" s="1"/>
    </row>
    <row r="19" spans="1:5" ht="17.25" customHeight="1" x14ac:dyDescent="0.25">
      <c r="A19" s="1"/>
      <c r="B19" s="64" t="s">
        <v>23</v>
      </c>
      <c r="C19" s="38">
        <f>-'Fane 4.2. Gen. krav - anlæg'!C17</f>
        <v>0</v>
      </c>
      <c r="D19" s="8" t="s">
        <v>3</v>
      </c>
      <c r="E19" s="43"/>
    </row>
    <row r="20" spans="1:5" ht="17.25" customHeight="1" x14ac:dyDescent="0.25">
      <c r="A20" s="1"/>
      <c r="B20" s="81" t="s">
        <v>21</v>
      </c>
      <c r="C20" s="10">
        <f>SUM(C9:C19)</f>
        <v>127458037.3539298</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1123374.1575869799</v>
      </c>
      <c r="D22" s="11" t="s">
        <v>3</v>
      </c>
      <c r="E22" s="1"/>
    </row>
    <row r="23" spans="1:5" ht="15" customHeight="1" x14ac:dyDescent="0.25">
      <c r="A23" s="1"/>
      <c r="B23" s="33" t="s">
        <v>42</v>
      </c>
      <c r="C23" s="28"/>
      <c r="D23" s="19"/>
      <c r="E23" s="1"/>
    </row>
    <row r="24" spans="1:5" ht="15" customHeight="1" x14ac:dyDescent="0.25">
      <c r="A24" s="1"/>
      <c r="B24" s="81"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271647.59926773002</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-5432.9519853546008</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266214.64728237543</v>
      </c>
      <c r="D30" s="11" t="s">
        <v>3</v>
      </c>
      <c r="E30" s="1"/>
    </row>
    <row r="31" spans="1:5" x14ac:dyDescent="0.25">
      <c r="A31" s="1"/>
      <c r="B31" s="33" t="s">
        <v>69</v>
      </c>
      <c r="C31" s="28"/>
      <c r="D31" s="19"/>
      <c r="E31" s="1"/>
    </row>
    <row r="32" spans="1:5" x14ac:dyDescent="0.25">
      <c r="A32" s="1"/>
      <c r="B32" s="31" t="s">
        <v>79</v>
      </c>
      <c r="C32" s="62">
        <f>'Fane 7. Kontrol af ØR2023'!C27</f>
        <v>0</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128847626.15879916</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s7JfjqWcN2GqNkAzIz3yXdvVdZEZTdN4EFJyfegdpVTqwdHh3UxCdFJpbONoNqgNxRh5p0HNGb9wCFAIWKn/wg==" saltValue="tncPrTnoSuxjcG7ccL/XwA=="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7" t="s">
        <v>119</v>
      </c>
      <c r="C3" s="107"/>
      <c r="D3" s="1"/>
    </row>
    <row r="4" spans="1:4" ht="15" customHeight="1" x14ac:dyDescent="0.25">
      <c r="A4" s="1"/>
      <c r="B4" s="107"/>
      <c r="C4" s="107"/>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226</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215</v>
      </c>
      <c r="C15" s="60">
        <v>0</v>
      </c>
      <c r="D15" s="1"/>
    </row>
    <row r="16" spans="1:4" x14ac:dyDescent="0.25">
      <c r="A16" s="1"/>
      <c r="B16" s="59" t="s">
        <v>227</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AosDT+3sY6iHXq/VlWVxJAbZKvMJIbSlLCDSXNHtIAckojoMo6qxp1x9at1e5FYZmUp16PMxo0r4QCiny+H/cg==" saltValue="YpRN3RFKekmW6z95rxm3CQ=="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127458037.3539298</v>
      </c>
      <c r="D9" s="8" t="s">
        <v>3</v>
      </c>
      <c r="E9" s="1"/>
    </row>
    <row r="10" spans="1:5" ht="15" customHeight="1" x14ac:dyDescent="0.25">
      <c r="A10" s="1"/>
      <c r="B10" s="26" t="s">
        <v>19</v>
      </c>
      <c r="C10" s="7">
        <f>C9*'Fane 15. Nøgletal'!C10</f>
        <v>8450467.8765655458</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-947665.15547697898</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134960840.07501835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1193272.2690349966</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136154112.34405333</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Cg87ikWsI6QPFxY7cfTCV8oHXyUbtDfZGhr6YUBJy3/8Yf/GScBVVDNojRMHXu2yg9nxb9cIX5wjyhIv2GARgw==" saltValue="Lg4yluiZvN/ROffuPAO44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134960840.07501835</v>
      </c>
      <c r="D9" s="8" t="s">
        <v>3</v>
      </c>
      <c r="E9" s="1"/>
    </row>
    <row r="10" spans="1:5" ht="15" customHeight="1" x14ac:dyDescent="0.25">
      <c r="A10" s="1"/>
      <c r="B10" s="26" t="s">
        <v>19</v>
      </c>
      <c r="C10" s="7">
        <f>SUM(C9:C9)*'Fane 15. Nøgletal'!C10</f>
        <v>8947903.6969737168</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-990285.44817940076</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142918458.32381266</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1267804.625272017</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144186262.94908467</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yV/lSVtNxODvrRgcT2nk8MRCIapEenofLXzN8vjUTGYsIM7B6oxHpjxq+/uVk9rcGiCw62MdVeQ3BhreUBKvPQ==" saltValue="tX6HKP7dxgtdpIbAkjl0NQ=="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142918458.32381266</v>
      </c>
      <c r="D9" s="8" t="s">
        <v>3</v>
      </c>
      <c r="E9" s="1"/>
    </row>
    <row r="10" spans="1:5" ht="15" customHeight="1" x14ac:dyDescent="0.25">
      <c r="A10" s="1"/>
      <c r="B10" s="26" t="s">
        <v>19</v>
      </c>
      <c r="C10" s="7">
        <f>SUM(C9:C9)*'Fane 15. Nøgletal'!C10</f>
        <v>9475493.786868779</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-1034822.5459258211</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151359129.56475562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1347278.4767275518</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152706408.04148316</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SPpzcHjueDI57QfoClk3qZRRh30eQ+Ekp94ReL03vK32YQNs+2A2KavA3ntS4LFm6wXBTWYU0FFPo7gK7pONnQ==" saltValue="YhOL4x1JrHmjW4G6xCcoOw=="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7" t="s">
        <v>161</v>
      </c>
      <c r="C3" s="107"/>
      <c r="D3" s="107"/>
      <c r="E3" s="1"/>
    </row>
    <row r="4" spans="1:5" ht="15" customHeight="1" x14ac:dyDescent="0.25">
      <c r="A4" s="1"/>
      <c r="B4" s="107"/>
      <c r="C4" s="107"/>
      <c r="D4" s="107"/>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101079237.36662747</v>
      </c>
      <c r="D9" s="8" t="s">
        <v>3</v>
      </c>
      <c r="E9" s="1"/>
    </row>
    <row r="10" spans="1:5" ht="15" customHeight="1" x14ac:dyDescent="0.25">
      <c r="A10" s="1"/>
      <c r="B10" s="64" t="s">
        <v>35</v>
      </c>
      <c r="C10" s="7">
        <v>4060542.0493680001</v>
      </c>
      <c r="D10" s="8" t="s">
        <v>3</v>
      </c>
      <c r="E10" s="1"/>
    </row>
    <row r="11" spans="1:5" ht="15" customHeight="1" x14ac:dyDescent="0.25">
      <c r="A11" s="1"/>
      <c r="B11" s="64" t="s">
        <v>36</v>
      </c>
      <c r="C11" s="9">
        <v>3165938.804</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8751102.0321756341</v>
      </c>
      <c r="D16" s="8" t="s">
        <v>3</v>
      </c>
      <c r="E16" s="1"/>
    </row>
    <row r="17" spans="1:5" ht="15" customHeight="1" x14ac:dyDescent="0.25">
      <c r="A17" s="1"/>
      <c r="B17" s="64" t="s">
        <v>10</v>
      </c>
      <c r="C17" s="38">
        <v>0</v>
      </c>
      <c r="D17" s="8" t="s">
        <v>3</v>
      </c>
      <c r="E17" s="1"/>
    </row>
    <row r="18" spans="1:5" ht="15" customHeight="1" x14ac:dyDescent="0.25">
      <c r="A18" s="1"/>
      <c r="B18" s="64" t="s">
        <v>22</v>
      </c>
      <c r="C18" s="38">
        <v>-851751.98276591371</v>
      </c>
      <c r="D18" s="8" t="s">
        <v>3</v>
      </c>
      <c r="E18" s="1"/>
    </row>
    <row r="19" spans="1:5" ht="15" customHeight="1" x14ac:dyDescent="0.25">
      <c r="A19" s="1"/>
      <c r="B19" s="64" t="s">
        <v>23</v>
      </c>
      <c r="C19" s="38">
        <v>0</v>
      </c>
      <c r="D19" s="8" t="s">
        <v>3</v>
      </c>
      <c r="E19" s="43"/>
    </row>
    <row r="20" spans="1:5" ht="15" customHeight="1" x14ac:dyDescent="0.25">
      <c r="A20" s="1"/>
      <c r="B20" s="81" t="s">
        <v>21</v>
      </c>
      <c r="C20" s="10">
        <v>116205068.26940519</v>
      </c>
      <c r="D20" s="11" t="s">
        <v>3</v>
      </c>
      <c r="E20" s="1"/>
    </row>
    <row r="21" spans="1:5" ht="15" customHeight="1" x14ac:dyDescent="0.25">
      <c r="A21" s="1"/>
      <c r="B21" s="33" t="s">
        <v>12</v>
      </c>
      <c r="C21" s="28"/>
      <c r="D21" s="19"/>
      <c r="E21" s="1"/>
    </row>
    <row r="22" spans="1:5" ht="15" customHeight="1" x14ac:dyDescent="0.25">
      <c r="A22" s="1"/>
      <c r="B22" s="31" t="s">
        <v>12</v>
      </c>
      <c r="C22" s="10">
        <v>3206173.1307309312</v>
      </c>
      <c r="D22" s="11" t="s">
        <v>3</v>
      </c>
      <c r="E22" s="1"/>
    </row>
    <row r="23" spans="1:5" ht="15" customHeight="1" x14ac:dyDescent="0.25">
      <c r="A23" s="1"/>
      <c r="B23" s="33" t="s">
        <v>42</v>
      </c>
      <c r="C23" s="28"/>
      <c r="D23" s="19"/>
      <c r="E23" s="1"/>
    </row>
    <row r="24" spans="1:5" ht="15" customHeight="1" x14ac:dyDescent="0.25">
      <c r="A24" s="1"/>
      <c r="B24" s="81" t="s">
        <v>42</v>
      </c>
      <c r="C24" s="10">
        <v>0</v>
      </c>
      <c r="D24" s="11" t="s">
        <v>3</v>
      </c>
      <c r="E24" s="1"/>
    </row>
    <row r="25" spans="1:5" x14ac:dyDescent="0.25">
      <c r="A25" s="1"/>
      <c r="B25" s="41" t="s">
        <v>41</v>
      </c>
      <c r="C25" s="39"/>
      <c r="D25" s="40"/>
      <c r="E25" s="1"/>
    </row>
    <row r="26" spans="1:5" ht="15" customHeight="1" x14ac:dyDescent="0.25">
      <c r="A26" s="1"/>
      <c r="B26" s="64" t="s">
        <v>89</v>
      </c>
      <c r="C26" s="38">
        <v>0</v>
      </c>
      <c r="D26" s="8" t="s">
        <v>3</v>
      </c>
      <c r="E26" s="1"/>
    </row>
    <row r="27" spans="1:5" ht="15" customHeight="1" x14ac:dyDescent="0.25">
      <c r="A27" s="1"/>
      <c r="B27" s="64" t="s">
        <v>38</v>
      </c>
      <c r="C27" s="38">
        <v>0</v>
      </c>
      <c r="D27" s="8" t="s">
        <v>3</v>
      </c>
      <c r="E27" s="1"/>
    </row>
    <row r="28" spans="1:5" ht="15" customHeight="1" x14ac:dyDescent="0.25">
      <c r="A28" s="1"/>
      <c r="B28" s="64" t="s">
        <v>92</v>
      </c>
      <c r="C28" s="38">
        <v>0</v>
      </c>
      <c r="D28" s="8" t="s">
        <v>3</v>
      </c>
      <c r="E28" s="1"/>
    </row>
    <row r="29" spans="1:5" ht="15" customHeight="1" x14ac:dyDescent="0.25">
      <c r="A29" s="1"/>
      <c r="B29" s="64" t="s">
        <v>93</v>
      </c>
      <c r="C29" s="38">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0</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0" t="s">
        <v>213</v>
      </c>
      <c r="C37" s="28"/>
      <c r="D37" s="19"/>
      <c r="E37" s="1"/>
    </row>
    <row r="38" spans="1:5" x14ac:dyDescent="0.25">
      <c r="A38" s="1"/>
      <c r="B38" s="67" t="s">
        <v>214</v>
      </c>
      <c r="C38" s="10">
        <v>3388979.1808750574</v>
      </c>
      <c r="D38" s="11" t="s">
        <v>3</v>
      </c>
      <c r="E38" s="1"/>
    </row>
    <row r="39" spans="1:5" x14ac:dyDescent="0.25">
      <c r="A39" s="1"/>
      <c r="B39" s="33" t="s">
        <v>65</v>
      </c>
      <c r="C39" s="45">
        <v>122800220.58101118</v>
      </c>
      <c r="D39" s="30" t="s">
        <v>3</v>
      </c>
      <c r="E39" s="1"/>
    </row>
    <row r="40" spans="1:5" ht="30" customHeight="1" x14ac:dyDescent="0.25">
      <c r="A40" s="1"/>
      <c r="B40" s="106" t="s">
        <v>225</v>
      </c>
      <c r="C40" s="106"/>
      <c r="D40" s="106"/>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JRd12qgnCuITmdN7vvmQW9K+Pb4/KHlxe3MNgPvysvsn9KkiuDZaPSob7/G6QXv7EdpUG9DPtNdjA9CHu/nUjQ==" saltValue="dtGEpUhMPta8aRGKosiPhA==" spinCount="100000" sheet="1" objects="1" scenarios="1"/>
  <mergeCells count="2">
    <mergeCell ref="B40:D40"/>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7" t="s">
        <v>56</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4"/>
      <c r="C6" s="74"/>
      <c r="D6" s="74"/>
      <c r="E6" s="1"/>
    </row>
    <row r="7" spans="1:5" x14ac:dyDescent="0.25">
      <c r="A7" s="1"/>
      <c r="B7" s="1"/>
      <c r="C7" s="1"/>
      <c r="D7" s="1"/>
      <c r="E7" s="1"/>
    </row>
    <row r="8" spans="1:5" x14ac:dyDescent="0.25">
      <c r="A8" s="1"/>
      <c r="B8" s="108" t="s">
        <v>123</v>
      </c>
      <c r="C8" s="109"/>
      <c r="D8" s="110"/>
      <c r="E8" s="1"/>
    </row>
    <row r="9" spans="1:5" x14ac:dyDescent="0.25">
      <c r="A9" s="1"/>
      <c r="B9" s="65" t="s">
        <v>88</v>
      </c>
      <c r="C9" s="23">
        <v>38198965.291338749</v>
      </c>
      <c r="D9" s="14" t="s">
        <v>3</v>
      </c>
      <c r="E9" s="1"/>
    </row>
    <row r="10" spans="1:5" x14ac:dyDescent="0.25">
      <c r="A10" s="1"/>
      <c r="B10" s="65" t="s">
        <v>125</v>
      </c>
      <c r="C10" s="23">
        <f>('Fane 3. Omkostninger i ØR2024'!C10+'Fane 3. Omkostninger i ØR2024'!C12+'Fane 3. Omkostninger i ØR2024'!C14)*(1+'Fane 15. Nøgletal'!C9)</f>
        <v>4388633.8469569348</v>
      </c>
      <c r="D10" s="14" t="s">
        <v>3</v>
      </c>
      <c r="E10" s="1"/>
    </row>
    <row r="11" spans="1:5" x14ac:dyDescent="0.25">
      <c r="A11" s="1"/>
      <c r="B11" s="65" t="s">
        <v>131</v>
      </c>
      <c r="C11" s="23">
        <f>C9*'Fane 15. Nøgletal'!C21+C10*'Fane 15. Nøgletal'!C21</f>
        <v>851751.98276591371</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45108103.605696574</v>
      </c>
      <c r="D15" s="14" t="s">
        <v>3</v>
      </c>
      <c r="E15" s="1"/>
    </row>
    <row r="16" spans="1:5" x14ac:dyDescent="0.25">
      <c r="A16" s="1"/>
      <c r="B16" s="65" t="s">
        <v>184</v>
      </c>
      <c r="C16" s="23">
        <f>('Fane 2.1. Økonomisk ramme 2025'!C10+'Fane 2.1. Økonomisk ramme 2025'!C12+'Fane 2.1. Økonomisk ramme 2025'!C14)*(1+'Fane 15. Nøgletal'!C10)</f>
        <v>235854.97494653001</v>
      </c>
      <c r="D16" s="14" t="s">
        <v>3</v>
      </c>
      <c r="E16" s="1"/>
    </row>
    <row r="17" spans="1:5" x14ac:dyDescent="0.25">
      <c r="A17" s="1"/>
      <c r="B17" s="65" t="s">
        <v>132</v>
      </c>
      <c r="C17" s="23">
        <f>C15*'Fane 15. Nøgletal'!C21+C16*'Fane 15. Nøgletal'!C21</f>
        <v>906879.17161286215</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47383257.773848951</v>
      </c>
      <c r="D21" s="14" t="s">
        <v>3</v>
      </c>
      <c r="E21" s="1"/>
    </row>
    <row r="22" spans="1:5" x14ac:dyDescent="0.25">
      <c r="A22" s="1"/>
      <c r="B22" s="65" t="s">
        <v>196</v>
      </c>
      <c r="C22" s="23">
        <f>C21*'Fane 15. Nøgletal'!C21</f>
        <v>947665.15547697898</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49514272.408970036</v>
      </c>
      <c r="D26" s="14" t="s">
        <v>3</v>
      </c>
      <c r="E26" s="1"/>
    </row>
    <row r="27" spans="1:5" x14ac:dyDescent="0.25">
      <c r="A27" s="1"/>
      <c r="B27" s="65" t="s">
        <v>194</v>
      </c>
      <c r="C27" s="23">
        <f>C26*'Fane 15. Nøgletal'!C21</f>
        <v>990285.44817940076</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51741127.296291053</v>
      </c>
      <c r="D31" s="14" t="s">
        <v>3</v>
      </c>
      <c r="E31" s="1"/>
    </row>
    <row r="32" spans="1:5" x14ac:dyDescent="0.25">
      <c r="A32" s="1"/>
      <c r="B32" s="65" t="s">
        <v>195</v>
      </c>
      <c r="C32" s="23">
        <f>C31*'Fane 15. Nøgletal'!C21</f>
        <v>1034822.5459258211</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wCZypluaa5cBW16EQqZ6rWk0mcKU39mZBUbpYILoZFr0EPVzRjzRQps4H0M1p9FXDPFViey2j/mAag7pFZtWLA==" saltValue="+5wnME7lVvSpBe68CYMMUQ=="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73374007.426822618</v>
      </c>
      <c r="D9" s="14" t="s">
        <v>3</v>
      </c>
      <c r="E9" s="1"/>
    </row>
    <row r="10" spans="1:5" x14ac:dyDescent="0.25">
      <c r="A10" s="1"/>
      <c r="B10" s="65" t="s">
        <v>126</v>
      </c>
      <c r="C10" s="23">
        <f>('Fane 3. Omkostninger i ØR2024'!C11+'Fane 3. Omkostninger i ØR2024'!C13+'Fane 3. Omkostninger i ØR2024'!C15)*(1+'Fane 15. Nøgletal'!C9)</f>
        <v>3421746.6593632</v>
      </c>
      <c r="D10" s="14" t="s">
        <v>3</v>
      </c>
      <c r="E10" s="1"/>
    </row>
    <row r="11" spans="1:5" x14ac:dyDescent="0.25">
      <c r="A11" s="1"/>
      <c r="B11" s="65" t="s">
        <v>135</v>
      </c>
      <c r="C11" s="82">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83000851.016349629</v>
      </c>
      <c r="D15" s="14" t="s">
        <v>3</v>
      </c>
      <c r="E15" s="1"/>
    </row>
    <row r="16" spans="1:5" x14ac:dyDescent="0.25">
      <c r="A16" s="1"/>
      <c r="B16" s="65" t="s">
        <v>185</v>
      </c>
      <c r="C16" s="23">
        <f>('Fane 2.1. Økonomisk ramme 2025'!C11+'Fane 2.1. Økonomisk ramme 2025'!C13+'Fane 2.1. Økonomisk ramme 2025'!C15)*(1+'Fane 15. Nøgletal'!C10)</f>
        <v>2534623.7650230099</v>
      </c>
      <c r="D16" s="14" t="s">
        <v>3</v>
      </c>
      <c r="E16" s="1"/>
    </row>
    <row r="17" spans="1:5" x14ac:dyDescent="0.25">
      <c r="A17" s="1"/>
      <c r="B17" s="65" t="s">
        <v>137</v>
      </c>
      <c r="C17" s="82">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91206476.759377643</v>
      </c>
      <c r="D21" s="14" t="s">
        <v>3</v>
      </c>
      <c r="E21" s="1"/>
    </row>
    <row r="22" spans="1:5" x14ac:dyDescent="0.25">
      <c r="A22" s="1"/>
      <c r="B22" s="65" t="s">
        <v>197</v>
      </c>
      <c r="C22" s="82">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97253466.168524384</v>
      </c>
      <c r="D26" s="14" t="s">
        <v>3</v>
      </c>
      <c r="E26" s="1"/>
    </row>
    <row r="27" spans="1:5" x14ac:dyDescent="0.25">
      <c r="A27" s="1"/>
      <c r="B27" s="65" t="s">
        <v>198</v>
      </c>
      <c r="C27" s="82">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103701370.97549756</v>
      </c>
      <c r="D31" s="14" t="s">
        <v>3</v>
      </c>
      <c r="E31" s="1"/>
    </row>
    <row r="32" spans="1:5" x14ac:dyDescent="0.25">
      <c r="A32" s="1"/>
      <c r="B32" s="65" t="s">
        <v>199</v>
      </c>
      <c r="C32" s="82">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if/L29Rb2YdZi5G1pq9W242l9HkP1+kkWgTX471xee7SRXDZda1knVfJzcsQp5Uu0+y/YznfbylmchR5nkIKCQ==" saltValue="p1a8E1c+GTEtqVIuxsXbGQ=="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0</v>
      </c>
      <c r="D9" s="1"/>
    </row>
    <row r="10" spans="1:4" x14ac:dyDescent="0.25">
      <c r="A10" s="1"/>
      <c r="B10" s="33"/>
      <c r="C10" s="19"/>
      <c r="D10" s="1"/>
    </row>
    <row r="11" spans="1:4" x14ac:dyDescent="0.25">
      <c r="A11" s="1"/>
      <c r="B11" s="112" t="s">
        <v>220</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87U/D/tMoZlisWETDbuWo3wM4j4UfRrCeuj2CwijtDAAZcF6vCo8sEUO04qCDRMQk0SFLaCMldUlzSauqaadMg==" saltValue="i9+Cvq3rH3ZZsiiIFHa4aQ=="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Anton Bay Andersen</cp:lastModifiedBy>
  <cp:lastPrinted>2024-05-06T07:45:39Z</cp:lastPrinted>
  <dcterms:created xsi:type="dcterms:W3CDTF">2016-06-02T08:51:18Z</dcterms:created>
  <dcterms:modified xsi:type="dcterms:W3CDTF">2024-08-16T11:03:19Z</dcterms:modified>
</cp:coreProperties>
</file>