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Vand AS (S03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32" l="1"/>
  <c r="E27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6" i="40" l="1"/>
  <c r="E12" i="40"/>
  <c r="C14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25" i="11" l="1"/>
  <c r="E26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22" i="39" l="1"/>
  <c r="C22" i="15" s="1"/>
  <c r="C30" i="39"/>
  <c r="C21" i="22" s="1"/>
  <c r="C38" i="39"/>
  <c r="C21" i="23" s="1"/>
  <c r="E22" i="39"/>
  <c r="C23" i="15" s="1"/>
  <c r="E30" i="39"/>
  <c r="C22" i="22" s="1"/>
  <c r="E38" i="39"/>
  <c r="C22" i="23" s="1"/>
  <c r="E14" i="39"/>
  <c r="C31" i="2" s="1"/>
  <c r="C14" i="39"/>
  <c r="C30" i="2" s="1"/>
  <c r="C23" i="23" l="1"/>
  <c r="C23" i="22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27" i="11"/>
  <c r="C10" i="37" s="1"/>
  <c r="C12" i="37" s="1"/>
  <c r="C13" i="37" s="1"/>
  <c r="C14" i="2" s="1"/>
  <c r="G27" i="1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2" i="37" s="1"/>
  <c r="E13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<sst xmlns="http://schemas.openxmlformats.org/spreadsheetml/2006/main" count="748" uniqueCount="289">
  <si>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</si>
  <si>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</si>
  <si>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</si>
  <si>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</si>
  <si>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</si>
  <si>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</si>
  <si>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</si>
  <si>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</si>
  <si>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</si>
  <si>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</si>
  <si>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</si>
  <si>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</si>
  <si>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</si>
  <si>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</si>
  <si>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</si>
  <si>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</si>
  <si>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</si>
  <si>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</si>
  <si>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</si>
  <si>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</si>
  <si>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</si>
  <si>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</si>
  <si>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</si>
  <si>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</si>
  <si>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</si>
  <si>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</si>
  <si>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</si>
  <si>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</si>
  <si>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</si>
  <si>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</si>
  <si>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</si>
  <si>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</si>
  <si>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</si>
  <si>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</si>
  <si>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</si>
  <si>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</si>
  <si>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</si>
  <si>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</si>
  <si>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</si>
  <si>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</si>
  <si>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</si>
  <si>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</si>
  <si>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</si>
  <si>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</si>
  <si>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</si>
  <si>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</si>
  <si>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</si>
  <si>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</si>
  <si>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</si>
  <si>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</si>
  <si>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</si>
  <si>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</si>
  <si>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</si>
  <si>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</si>
  <si>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</si>
  <si>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</si>
  <si>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</si>
  <si>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</si>
  <si>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</si>
  <si>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</si>
  <si>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</si>
  <si>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</si>
  <si>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</si>
  <si>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</si>
  <si>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</si>
  <si>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</si>
  <si>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</si>
  <si>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</si>
  <si>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</si>
  <si>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</si>
  <si>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</si>
  <si>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</si>
  <si>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</si>
  <si>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</si>
  <si>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</si>
  <si>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</si>
  <si>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</si>
  <si>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</si>
  <si>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</si>
  <si>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</si>
  <si>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</si>
  <si>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</si>
  <si>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</si>
  <si>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</si>
  <si>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</si>
  <si>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</si>
  <si>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</si>
  <si>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</si>
  <si>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</si>
  <si>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</si>
  <si>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</si>
  <si>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</si>
  <si>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</si>
  <si>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</si>
  <si>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</si>
  <si>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</si>
  <si>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</si>
  <si>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</si>
  <si>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</si>
  <si>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</si>
  <si>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</si>
  <si>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</si>
  <si>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</si>
  <si>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</si>
  <si>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</si>
  <si>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</si>
  <si>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</si>
  <si>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</si>
  <si>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</si>
  <si>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</si>
  <si>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</si>
  <si>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</si>
  <si>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</si>
  <si>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</si>
  <si>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</si>
  <si>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</si>
  <si>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</si>
  <si>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</si>
  <si>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</si>
  <si>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</si>
  <si>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</si>
  <si>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</si>
  <si>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</si>
  <si>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</si>
  <si>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</si>
  <si>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</si>
  <si>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</si>
  <si>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</si>
  <si>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</si>
  <si>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</si>
  <si>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</si>
  <si>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</si>
  <si>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</si>
  <si>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</si>
  <si>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</si>
  <si>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</si>
  <si>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</si>
  <si>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</si>
  <si>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</si>
  <si>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</si>
  <si>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</si>
  <si>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</si>
  <si>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</si>
  <si>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</si>
  <si>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</si>
  <si>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</si>
  <si>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</si>
  <si>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</si>
  <si>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</si>
  <si>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</si>
  <si>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</si>
  <si>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</si>
  <si>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</si>
  <si>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</si>
  <si>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</si>
  <si>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</si>
  <si>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</si>
  <si>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</si>
  <si>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</si>
  <si>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</si>
  <si>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</si>
  <si>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</si>
  <si>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</si>
  <si>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</si>
  <si>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</si>
  <si>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</si>
  <si>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</si>
  <si>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</si>
  <si>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</si>
  <si>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</si>
  <si>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</si>
  <si>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</si>
  <si>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</si>
  <si>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</si>
  <si>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</si>
  <si>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</si>
  <si>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</si>
  <si>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</si>
  <si>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</si>
  <si>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</si>
  <si>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</si>
  <si>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</si>
  <si>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</si>
  <si>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</si>
  <si>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</si>
  <si>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</si>
  <si>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</si>
  <si>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</si>
  <si>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</si>
  <si>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</si>
  <si>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</si>
  <si>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</si>
  <si>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</si>
  <si>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</si>
  <si>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</si>
  <si>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</si>
  <si>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</si>
  <si>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</si>
  <si>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</si>
  <si>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</si>
  <si>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</si>
  <si>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</si>
  <si>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</si>
  <si>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</si>
  <si>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</si>
  <si>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</si>
  <si>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</si>
  <si>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</si>
  <si>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</si>
  <si>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</si>
  <si>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</si>
  <si>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</si>
  <si>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</si>
  <si>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</si>
  <si>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</si>
  <si>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</si>
  <si>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</si>
  <si>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</si>
  <si>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</si>
  <si>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</si>
  <si>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</si>
  <si>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</si>
  <si>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</si>
  <si>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</si>
  <si>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</si>
  <si>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</si>
  <si>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</si>
  <si>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</si>
  <si>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</si>
  <si>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</si>
  <si>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</si>
  <si>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</si>
  <si>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</si>
  <si>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</si>
  <si>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</si>
  <si>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</si>
  <si>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</si>
  <si>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</si>
  <si>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</si>
  <si>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</si>
  <si>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</si>
  <si>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</si>
  <si>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</si>
  <si>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</si>
  <si>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</si>
  <si>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</si>
  <si>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</si>
  <si>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</si>
  <si>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</si>
  <si>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</si>
  <si>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</si>
  <si>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</si>
  <si>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</si>
  <si>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</si>
  <si>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</si>
  <si>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</si>
  <si>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</si>
  <si>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</si>
  <si>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</si>
  <si>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</si>
  <si>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</si>
  <si>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</si>
  <si>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</si>
  <si>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</si>
  <si>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</si>
  <si>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</si>
  <si>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</si>
  <si>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</si>
  <si>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</si>
  <si>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</si>
  <si>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</si>
  <si>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</si>
  <si>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</si>
  <si>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</si>
  <si>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</si>
  <si>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</si>
  <si>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Brønde</t>
  </si>
  <si>
    <t>75</t>
  </si>
  <si>
    <t>Ledningsnet ≤ Ø 200 mm</t>
  </si>
  <si>
    <t>Ø 200 mm &lt; Ledningsnet ≤ Ø 500 mm</t>
  </si>
  <si>
    <t>Ø 500 mm &lt; Ledningsnet ≤ Ø 800 mm</t>
  </si>
  <si>
    <t>Forsinkelsesbassiner, lukkede uden automatisk rensning og SRO Miljøklasse B (mindre end 1.000 m3)</t>
  </si>
  <si>
    <t>50</t>
  </si>
  <si>
    <t>Pumpestationer i brønde (&lt; 6,25 m2), Konstruktioner</t>
  </si>
  <si>
    <t>Pumpestationer i brønde (&lt; 6,25 m2), Mek/EL</t>
  </si>
  <si>
    <t>20</t>
  </si>
  <si>
    <t>Strømpeforing Ø 800 mm &lt; Ledningsnet ≤ Ø 1000 mm</t>
  </si>
  <si>
    <t xml:space="preserve">Udvidelse af forsyningsområde </t>
  </si>
  <si>
    <t xml:space="preserve">Ingen 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</si>
</sst>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203</v>
      </c>
      <c r="C8" s="103"/>
      <c r="D8" s="104"/>
      <c r="E8" s="1"/>
      <c r="F8" s="1"/>
    </row>
    <row r="9" spans="1:6" ht="15" customHeight="1" x14ac:dyDescent="0.25">
      <c r="A9" s="1"/>
      <c r="B9" s="45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94293</v>
      </c>
      <c r="D10" s="14" t="s">
        <v>3</v>
      </c>
      <c r="E10" s="1"/>
      <c r="F10" s="1"/>
    </row>
    <row r="11" spans="1:6" x14ac:dyDescent="0.25">
      <c r="A11" s="1"/>
      <c r="B11" s="49" t="s">
        <v>271</v>
      </c>
      <c r="C11" s="9">
        <v>30809420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131491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2640961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33676165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34502875.786398597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02" t="s">
        <v>176</v>
      </c>
      <c r="C18" s="103"/>
      <c r="D18" s="104"/>
      <c r="E18" s="1"/>
      <c r="F18" s="1"/>
    </row>
    <row r="19" spans="1:6" x14ac:dyDescent="0.25">
      <c r="A19" s="1"/>
      <c r="B19" s="49" t="s">
        <v>142</v>
      </c>
      <c r="C19" s="9">
        <v>2081585</v>
      </c>
      <c r="D19" s="14" t="s">
        <v>3</v>
      </c>
      <c r="E19" s="1"/>
      <c r="F19" s="1"/>
    </row>
    <row r="20" spans="1:6" x14ac:dyDescent="0.25">
      <c r="A20" s="1"/>
      <c r="B20" s="49" t="s">
        <v>143</v>
      </c>
      <c r="C20" s="9">
        <v>2084584</v>
      </c>
      <c r="D20" s="14" t="s">
        <v>3</v>
      </c>
      <c r="E20" s="1"/>
      <c r="F20" s="1"/>
    </row>
    <row r="21" spans="1:6" x14ac:dyDescent="0.25">
      <c r="A21" s="1"/>
      <c r="B21" s="49" t="s">
        <v>144</v>
      </c>
      <c r="C21" s="9">
        <v>1228253</v>
      </c>
      <c r="D21" s="14" t="s">
        <v>3</v>
      </c>
      <c r="E21" s="1"/>
      <c r="F21" s="1"/>
    </row>
    <row r="22" spans="1:6" x14ac:dyDescent="0.25">
      <c r="A22" s="1"/>
      <c r="B22" s="49" t="s">
        <v>207</v>
      </c>
      <c r="C22" s="9">
        <v>159201</v>
      </c>
      <c r="D22" s="14" t="s">
        <v>3</v>
      </c>
      <c r="E22" s="1"/>
      <c r="F22" s="1"/>
    </row>
    <row r="23" spans="1:6" x14ac:dyDescent="0.25">
      <c r="A23" s="1"/>
      <c r="B23" s="102"/>
      <c r="C23" s="103"/>
      <c r="D23" s="104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02" t="s">
        <v>141</v>
      </c>
      <c r="C26" s="103"/>
      <c r="D26" s="104"/>
      <c r="E26" s="1"/>
      <c r="F26" s="1"/>
    </row>
    <row r="27" spans="1:6" x14ac:dyDescent="0.2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02"/>
      <c r="C31" s="103"/>
      <c r="D31" s="104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250</v>
      </c>
      <c r="C8" s="103"/>
      <c r="D8" s="103"/>
      <c r="E8" s="103"/>
      <c r="F8" s="104"/>
      <c r="G8" s="1"/>
    </row>
    <row r="9" spans="1:7" x14ac:dyDescent="0.25">
      <c r="A9" s="1"/>
      <c r="B9" s="99" t="s">
        <v>251</v>
      </c>
      <c r="C9" s="100"/>
      <c r="D9" s="101"/>
      <c r="E9" s="9">
        <v>158246100.13123202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119357763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86" t="s">
        <v>257</v>
      </c>
      <c r="C12" s="87"/>
      <c r="D12" s="88"/>
      <c r="E12" s="10">
        <f>E9-(E10-E11)</f>
        <v>38888337.131232023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74" t="s">
        <v>253</v>
      </c>
      <c r="C14" s="75"/>
      <c r="D14" s="75"/>
      <c r="E14" s="75"/>
      <c r="F14" s="7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25">
      <c r="A18" s="1"/>
      <c r="B18" s="99" t="s">
        <v>52</v>
      </c>
      <c r="C18" s="100"/>
      <c r="D18" s="101"/>
      <c r="E18" s="9">
        <v>165454703.3675454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125781532.30000001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86" t="s">
        <v>54</v>
      </c>
      <c r="C21" s="87"/>
      <c r="D21" s="88"/>
      <c r="E21" s="10">
        <f>E18-(E19-E20)</f>
        <v>39673171.067545384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25">
      <c r="A26" s="1"/>
      <c r="B26" s="99" t="s">
        <v>255</v>
      </c>
      <c r="C26" s="100"/>
      <c r="D26" s="101"/>
      <c r="E26" s="9">
        <v>140276401.01958859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131941829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86" t="s">
        <v>258</v>
      </c>
      <c r="C29" s="87"/>
      <c r="D29" s="88"/>
      <c r="E29" s="10">
        <f>E26-(E27-E28)</f>
        <v>8334572.0195885897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2" t="s">
        <v>210</v>
      </c>
      <c r="C9" s="103"/>
      <c r="D9" s="103"/>
      <c r="E9" s="103"/>
      <c r="F9" s="103"/>
      <c r="G9" s="1"/>
    </row>
    <row r="10" spans="1:7" x14ac:dyDescent="0.2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25">
      <c r="A14" s="1"/>
      <c r="B14" s="99" t="s">
        <v>212</v>
      </c>
      <c r="C14" s="100"/>
      <c r="D14" s="101"/>
      <c r="E14" s="9">
        <v>2075759</v>
      </c>
      <c r="F14" s="8" t="s">
        <v>3</v>
      </c>
      <c r="G14" s="1"/>
    </row>
    <row r="15" spans="1:7" x14ac:dyDescent="0.25">
      <c r="A15" s="1"/>
      <c r="B15" s="74" t="s">
        <v>213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86" t="s">
        <v>146</v>
      </c>
      <c r="C16" s="87"/>
      <c r="D16" s="88"/>
      <c r="E16" s="10">
        <f>E15-E14</f>
        <v>-2075759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-2075759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276</v>
      </c>
      <c r="C10" s="122" t="s">
        <v>277</v>
      </c>
      <c r="D10" s="9">
        <v>102170.88</v>
      </c>
      <c r="E10" s="9">
        <f>IFERROR(D10/C10,0)</f>
        <v>1362.2784000000001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1" t="s">
        <v>278</v>
      </c>
      <c r="C11" s="122" t="s">
        <v>277</v>
      </c>
      <c r="D11" s="9">
        <v>180740.91</v>
      </c>
      <c r="E11" s="9">
        <f t="shared" ref="E11:E24" si="0">IFERROR(D11/C11,0)</f>
        <v>2409.8788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1" t="s">
        <v>279</v>
      </c>
      <c r="C12" s="122" t="s">
        <v>277</v>
      </c>
      <c r="D12" s="9">
        <v>399349.21</v>
      </c>
      <c r="E12" s="9">
        <f t="shared" si="0"/>
        <v>5324.6561333333339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1" t="s">
        <v>280</v>
      </c>
      <c r="C13" s="122" t="s">
        <v>277</v>
      </c>
      <c r="D13" s="9">
        <v>1371615.02</v>
      </c>
      <c r="E13" s="9">
        <f t="shared" si="0"/>
        <v>18288.200266666667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276</v>
      </c>
      <c r="C14" s="122" t="s">
        <v>277</v>
      </c>
      <c r="D14" s="9">
        <v>1778742.18</v>
      </c>
      <c r="E14" s="9">
        <f t="shared" si="0"/>
        <v>23716.562399999999</v>
      </c>
      <c r="F14" s="9">
        <v>0</v>
      </c>
      <c r="G14" s="9">
        <v>0</v>
      </c>
      <c r="H14" s="14" t="s">
        <v>3</v>
      </c>
      <c r="I14" s="1"/>
    </row>
    <row r="15" spans="1:9" ht="64.5" x14ac:dyDescent="0.25">
      <c r="A15" s="1"/>
      <c r="B15" s="51" t="s">
        <v>281</v>
      </c>
      <c r="C15" s="122" t="s">
        <v>282</v>
      </c>
      <c r="D15" s="9">
        <v>960865.25</v>
      </c>
      <c r="E15" s="9">
        <f t="shared" si="0"/>
        <v>19217.305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1" t="s">
        <v>278</v>
      </c>
      <c r="C16" s="122" t="s">
        <v>277</v>
      </c>
      <c r="D16" s="9">
        <v>5517609.1200000001</v>
      </c>
      <c r="E16" s="9">
        <f t="shared" si="0"/>
        <v>73568.121599999999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1" t="s">
        <v>283</v>
      </c>
      <c r="C17" s="122" t="s">
        <v>282</v>
      </c>
      <c r="D17" s="9">
        <v>2693733.56</v>
      </c>
      <c r="E17" s="9">
        <f t="shared" si="0"/>
        <v>53874.671200000004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1" t="s">
        <v>284</v>
      </c>
      <c r="C18" s="122" t="s">
        <v>285</v>
      </c>
      <c r="D18" s="9">
        <v>585594.24</v>
      </c>
      <c r="E18" s="9">
        <f t="shared" si="0"/>
        <v>29279.712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1" t="s">
        <v>284</v>
      </c>
      <c r="C19" s="122" t="s">
        <v>285</v>
      </c>
      <c r="D19" s="9">
        <v>73199.28</v>
      </c>
      <c r="E19" s="9">
        <f t="shared" si="0"/>
        <v>3659.9639999999999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1" t="s">
        <v>279</v>
      </c>
      <c r="C20" s="122" t="s">
        <v>277</v>
      </c>
      <c r="D20" s="9">
        <v>2660651.75</v>
      </c>
      <c r="E20" s="9">
        <f t="shared" si="0"/>
        <v>35475.356666666667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1" t="s">
        <v>280</v>
      </c>
      <c r="C21" s="122" t="s">
        <v>277</v>
      </c>
      <c r="D21" s="9">
        <v>1910184.98</v>
      </c>
      <c r="E21" s="9">
        <f t="shared" si="0"/>
        <v>25469.133066666665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1" t="s">
        <v>286</v>
      </c>
      <c r="C22" s="122" t="s">
        <v>282</v>
      </c>
      <c r="D22" s="9">
        <v>6094181.7400000002</v>
      </c>
      <c r="E22" s="9">
        <f t="shared" si="0"/>
        <v>121883.6348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1" t="s">
        <v>276</v>
      </c>
      <c r="C23" s="122" t="s">
        <v>277</v>
      </c>
      <c r="D23" s="9">
        <v>419446.65</v>
      </c>
      <c r="E23" s="9">
        <f t="shared" si="0"/>
        <v>5592.6220000000003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1" t="s">
        <v>278</v>
      </c>
      <c r="C24" s="122" t="s">
        <v>277</v>
      </c>
      <c r="D24" s="9">
        <v>1018311.29</v>
      </c>
      <c r="E24" s="9">
        <f t="shared" si="0"/>
        <v>13577.483866666667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1" t="s">
        <v>279</v>
      </c>
      <c r="C25" s="122" t="s">
        <v>277</v>
      </c>
      <c r="D25" s="9">
        <v>1166931.8500000001</v>
      </c>
      <c r="E25" s="9">
        <f t="shared" ref="E25:E26" si="1">IFERROR(D25/C25,0)</f>
        <v>15559.091333333334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51" t="s">
        <v>280</v>
      </c>
      <c r="C26" s="122" t="s">
        <v>277</v>
      </c>
      <c r="D26" s="9">
        <v>2394965.61</v>
      </c>
      <c r="E26" s="9">
        <f t="shared" si="1"/>
        <v>31932.874799999998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102" t="s">
        <v>237</v>
      </c>
      <c r="C27" s="103"/>
      <c r="D27" s="104"/>
      <c r="E27" s="12">
        <f>SUM(E10:E26)</f>
        <v>480191.54633333336</v>
      </c>
      <c r="F27" s="12">
        <f t="shared" ref="F27:G27" si="2">SUM(F10:F26)</f>
        <v>0</v>
      </c>
      <c r="G27" s="12">
        <f t="shared" si="2"/>
        <v>0</v>
      </c>
      <c r="H27" s="13" t="s">
        <v>3</v>
      </c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eDsqzNATe5GC0f/ztZegLLI02ZR4V8B/y4euCQiPU+Xb48HsTiBVffr4DFXFeWRsrnjR6J6T9L3b/SEshZG9fQ==" saltValue="TXUKr/cGlT0oR/Cd2JKdaw==" spinCount="100000" sheet="1" objects="1" scenarios="1"/>
  <mergeCells count="3">
    <mergeCell ref="B3:H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Anlægsprojekter'!F27</f>
        <v>0</v>
      </c>
      <c r="D10" s="14" t="s">
        <v>3</v>
      </c>
      <c r="E10" s="9">
        <f>SUM('Fane 9. Anlægsprojekter'!E27,'Fane 9. Anlægsprojekter'!G27)</f>
        <v>480191.54633333336</v>
      </c>
      <c r="F10" s="14" t="s">
        <v>3</v>
      </c>
      <c r="G10" s="1"/>
    </row>
    <row r="11" spans="1:7" x14ac:dyDescent="0.25">
      <c r="A11" s="1"/>
      <c r="B11" s="123" t="s">
        <v>287</v>
      </c>
      <c r="C11" s="22">
        <v>1143464.03</v>
      </c>
      <c r="D11" s="14" t="s">
        <v>3</v>
      </c>
      <c r="E11" s="9">
        <v>553096.81999999995</v>
      </c>
      <c r="F11" s="14" t="s">
        <v>3</v>
      </c>
      <c r="G11" s="1"/>
    </row>
    <row r="12" spans="1:7" x14ac:dyDescent="0.25">
      <c r="A12" s="1"/>
      <c r="B12" s="37" t="s">
        <v>49</v>
      </c>
      <c r="C12" s="12">
        <f>SUM(C10:C11)</f>
        <v>1143464.03</v>
      </c>
      <c r="D12" s="13" t="s">
        <v>3</v>
      </c>
      <c r="E12" s="12">
        <f>SUM(E10:E11)</f>
        <v>1033288.3663333333</v>
      </c>
      <c r="F12" s="13" t="s">
        <v>3</v>
      </c>
      <c r="G12" s="1"/>
    </row>
    <row r="13" spans="1:7" x14ac:dyDescent="0.25">
      <c r="A13" s="1"/>
      <c r="B13" s="37" t="s">
        <v>215</v>
      </c>
      <c r="C13" s="12">
        <f>C12*(1+'Fane 14. Nøgletal'!C13)</f>
        <v>1157414.2911660001</v>
      </c>
      <c r="D13" s="13" t="s">
        <v>3</v>
      </c>
      <c r="E13" s="12">
        <f>E12*(1+'Fane 14. Nøgletal'!C13)</f>
        <v>1045894.4844026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TyBZH0wYM6Isl5N4SHBTvn6Z4NT2ZolUBSaVGDSY9UmeXnAk9wYYgPgVJEKKDhn7U0PM149CkNv4SFCnYgg1A==" saltValue="KmuhvUASzTzQqYmmQ8yx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136</v>
      </c>
      <c r="C8" s="103"/>
      <c r="D8" s="103"/>
      <c r="E8" s="103"/>
      <c r="F8" s="104"/>
      <c r="G8" s="1"/>
    </row>
    <row r="9" spans="1:7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288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137</v>
      </c>
      <c r="C16" s="103"/>
      <c r="D16" s="103"/>
      <c r="E16" s="103"/>
      <c r="F16" s="104"/>
      <c r="G16" s="1"/>
    </row>
    <row r="17" spans="1:7" x14ac:dyDescent="0.25">
      <c r="A17" s="1"/>
      <c r="B17" s="43" t="s">
        <v>18</v>
      </c>
      <c r="C17" s="43" t="s">
        <v>12</v>
      </c>
      <c r="D17" s="44"/>
      <c r="E17" s="43" t="s">
        <v>36</v>
      </c>
      <c r="F17" s="53"/>
      <c r="G17" s="1"/>
    </row>
    <row r="18" spans="1:7" x14ac:dyDescent="0.25">
      <c r="A18" s="1"/>
      <c r="B18" s="25" t="s">
        <v>288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138</v>
      </c>
      <c r="C24" s="103"/>
      <c r="D24" s="103"/>
      <c r="E24" s="103"/>
      <c r="F24" s="104"/>
      <c r="G24" s="1"/>
    </row>
    <row r="25" spans="1:7" x14ac:dyDescent="0.25">
      <c r="A25" s="1"/>
      <c r="B25" s="43" t="s">
        <v>18</v>
      </c>
      <c r="C25" s="43" t="s">
        <v>12</v>
      </c>
      <c r="D25" s="44"/>
      <c r="E25" s="43" t="s">
        <v>36</v>
      </c>
      <c r="F25" s="53"/>
      <c r="G25" s="1"/>
    </row>
    <row r="26" spans="1:7" x14ac:dyDescent="0.25">
      <c r="A26" s="1"/>
      <c r="B26" s="25" t="s">
        <v>288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218</v>
      </c>
      <c r="C32" s="103"/>
      <c r="D32" s="103"/>
      <c r="E32" s="103"/>
      <c r="F32" s="104"/>
      <c r="G32" s="1"/>
    </row>
    <row r="33" spans="1:7" x14ac:dyDescent="0.25">
      <c r="A33" s="1"/>
      <c r="B33" s="43" t="s">
        <v>18</v>
      </c>
      <c r="C33" s="43" t="s">
        <v>12</v>
      </c>
      <c r="D33" s="44"/>
      <c r="E33" s="43" t="s">
        <v>36</v>
      </c>
      <c r="F33" s="53"/>
      <c r="G33" s="1"/>
    </row>
    <row r="34" spans="1:7" x14ac:dyDescent="0.25">
      <c r="A34" s="1"/>
      <c r="B34" s="25" t="s">
        <v>288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lPKQi0Cl1UrKP1v+3B+560Kp5ys2+SUaIIfJ6ohrl/l9F+UNtmcnM2RthBlOOZvscRfvIPhv7lgMoO66K9SCg==" saltValue="ogyoDJ4E+rgPZoKayFr1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123</v>
      </c>
      <c r="C8" s="103"/>
      <c r="D8" s="103"/>
      <c r="E8" s="103"/>
      <c r="F8" s="104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129</v>
      </c>
      <c r="C14" s="103"/>
      <c r="D14" s="103"/>
      <c r="E14" s="103"/>
      <c r="F14" s="104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131</v>
      </c>
      <c r="C20" s="103"/>
      <c r="D20" s="103"/>
      <c r="E20" s="103"/>
      <c r="F20" s="104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227</v>
      </c>
      <c r="C26" s="103"/>
      <c r="D26" s="103"/>
      <c r="E26" s="103"/>
      <c r="F26" s="104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265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0" t="s">
        <v>27</v>
      </c>
      <c r="C9" s="7">
        <f>'Fane 3. Omkostninger i ØR2020'!E22</f>
        <v>108304762.40125409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1196402.671950568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322479.76797796291</v>
      </c>
      <c r="D13" s="8" t="s">
        <v>3</v>
      </c>
      <c r="E13" s="1"/>
    </row>
    <row r="14" spans="1:5" ht="17.100000000000001" customHeight="1" x14ac:dyDescent="0.25">
      <c r="A14" s="1"/>
      <c r="B14" s="42" t="s">
        <v>46</v>
      </c>
      <c r="C14" s="7">
        <f>'Fane 10.1. Varige tillæg'!C13</f>
        <v>1157414.2911660001</v>
      </c>
      <c r="D14" s="8" t="s">
        <v>3</v>
      </c>
      <c r="E14" s="1"/>
    </row>
    <row r="15" spans="1:5" ht="17.100000000000001" customHeight="1" x14ac:dyDescent="0.25">
      <c r="A15" s="1"/>
      <c r="B15" s="42" t="s">
        <v>47</v>
      </c>
      <c r="C15" s="9">
        <f>'Fane 10.1. Varige tillæg'!E13</f>
        <v>1045894.4844026</v>
      </c>
      <c r="D15" s="8" t="s">
        <v>3</v>
      </c>
      <c r="E15" s="1"/>
    </row>
    <row r="16" spans="1:5" ht="17.100000000000001" customHeight="1" x14ac:dyDescent="0.2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1922205.3229702648</v>
      </c>
      <c r="D20" s="8" t="s">
        <v>3</v>
      </c>
      <c r="E20" s="1"/>
    </row>
    <row r="21" spans="1:5" ht="17.100000000000001" customHeight="1" x14ac:dyDescent="0.2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2" t="s">
        <v>29</v>
      </c>
      <c r="C22" s="9">
        <f>-'Fane 4.1. Gen. krav - drift'!G36</f>
        <v>-404409.2283035774</v>
      </c>
      <c r="D22" s="8" t="s">
        <v>3</v>
      </c>
      <c r="E22" s="1"/>
    </row>
    <row r="23" spans="1:5" ht="15" customHeight="1" x14ac:dyDescent="0.25">
      <c r="A23" s="1"/>
      <c r="B23" s="42" t="s">
        <v>30</v>
      </c>
      <c r="C23" s="9">
        <f>-'Fane 4.2. Gen. krav - anlæg'!G35</f>
        <v>-1643672.5993351985</v>
      </c>
      <c r="D23" s="8" t="s">
        <v>3</v>
      </c>
      <c r="E23" s="1"/>
    </row>
    <row r="24" spans="1:5" ht="15" customHeight="1" x14ac:dyDescent="0.25">
      <c r="A24" s="1"/>
      <c r="B24" s="48" t="s">
        <v>22</v>
      </c>
      <c r="C24" s="10">
        <f>SUM(C9,C14:C23)</f>
        <v>110382194.67215419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omk.'!C15+'Fane 6. Ikke-påvirkelige omk.'!C19+'Fane 6. Ikke-påvirkelige omk.'!C27</f>
        <v>36584460.786398597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2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2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8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-2075759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144890896.45855278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0" t="s">
        <v>28</v>
      </c>
      <c r="C9" s="7">
        <f>'Fane 2.1. Økonomisk ramme 2021'!C24</f>
        <v>110382194.67215419</v>
      </c>
      <c r="D9" s="8" t="s">
        <v>3</v>
      </c>
      <c r="E9" s="1"/>
    </row>
    <row r="10" spans="1:5" ht="15" customHeight="1" x14ac:dyDescent="0.2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1346662.7750002812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-401156.16047110345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-2534502.2731286264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108793199.01355474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37008394.870992661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2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2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145801593.88454741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155</v>
      </c>
      <c r="C8" s="7">
        <f>'Fane 2.2. Økonomisk ramme 2022'!C16</f>
        <v>108793199.01355474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1327277.0279653678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-397929.2603162739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-2494874.0628371239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107227672.71836671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36578134.363618769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143805807.08198547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198</v>
      </c>
      <c r="C8" s="7">
        <f>'Fane 2.3. Økonomisk ramme 2023'!C15</f>
        <v>107227672.71836671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1308177.607164074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-394728.31734628975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-2455865.4594276338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105685256.54875685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35940350.916254923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141625607.46501178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93" t="s">
        <v>25</v>
      </c>
      <c r="C9" s="94"/>
      <c r="D9" s="95"/>
      <c r="E9" s="7">
        <v>108079618.32590677</v>
      </c>
      <c r="F9" s="8" t="s">
        <v>3</v>
      </c>
      <c r="G9" s="1"/>
    </row>
    <row r="10" spans="1:7" x14ac:dyDescent="0.25">
      <c r="A10" s="1"/>
      <c r="B10" s="89" t="s">
        <v>233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89" t="s">
        <v>234</v>
      </c>
      <c r="C11" s="90"/>
      <c r="D11" s="91"/>
      <c r="E11" s="7">
        <v>1186845.0444132595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325493.67010644008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1897093.4389778178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-382067.42555604759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-1615375.6081809029</v>
      </c>
      <c r="F21" s="8" t="s">
        <v>3</v>
      </c>
      <c r="G21" s="1"/>
    </row>
    <row r="22" spans="1:7" x14ac:dyDescent="0.25">
      <c r="A22" s="1"/>
      <c r="B22" s="83" t="s">
        <v>22</v>
      </c>
      <c r="C22" s="84"/>
      <c r="D22" s="85"/>
      <c r="E22" s="10">
        <f>SUM(E9,E12:E21)</f>
        <v>108304762.40125409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7" t="s">
        <v>13</v>
      </c>
      <c r="C24" s="78"/>
      <c r="D24" s="79"/>
      <c r="E24" s="10">
        <v>30886084.172792073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2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2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7" t="s">
        <v>267</v>
      </c>
      <c r="C32" s="78"/>
      <c r="D32" s="79"/>
      <c r="E32" s="10">
        <v>-4876505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7" t="s">
        <v>269</v>
      </c>
      <c r="C34" s="78"/>
      <c r="D34" s="79"/>
      <c r="E34" s="10">
        <v>-40519.847681592684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134273821.72636458</v>
      </c>
      <c r="F35" s="13" t="s">
        <v>3</v>
      </c>
      <c r="G35" s="1"/>
    </row>
    <row r="36" spans="1:7" ht="26.85" customHeight="1" x14ac:dyDescent="0.25">
      <c r="A36" s="1"/>
      <c r="B36" s="74" t="s">
        <v>202</v>
      </c>
      <c r="C36" s="75"/>
      <c r="D36" s="75"/>
      <c r="E36" s="75"/>
      <c r="F36" s="7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2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19267641</v>
      </c>
      <c r="H5" s="14" t="s">
        <v>3</v>
      </c>
      <c r="I5" s="1"/>
    </row>
    <row r="6" spans="1:9" x14ac:dyDescent="0.2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385352.82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19212728.22315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-0.4524358685780317</v>
      </c>
      <c r="H12" s="14" t="s">
        <v>3</v>
      </c>
      <c r="I12" s="1"/>
    </row>
    <row r="13" spans="1:9" x14ac:dyDescent="0.2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25">
      <c r="A14" s="1"/>
      <c r="B14" s="96" t="s">
        <v>58</v>
      </c>
      <c r="C14" s="97"/>
      <c r="D14" s="97"/>
      <c r="E14" s="97"/>
      <c r="F14" s="98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384254.5554142826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19157971.496567596</v>
      </c>
      <c r="H19" s="14" t="s">
        <v>3</v>
      </c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383159.42993135192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19103371.277802378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96" t="s">
        <v>64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382067.42555604759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19048926.669660643</v>
      </c>
      <c r="H32" s="14" t="s">
        <v>3</v>
      </c>
      <c r="I32" s="1"/>
    </row>
    <row r="33" spans="1:9" x14ac:dyDescent="0.2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1171534.7455182252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404409.2283035774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20057808.023555171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401156.16047110345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19896463.015813693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397929.2603162739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19736415.867314488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394728.31734628975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89658264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815890.20240000007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90397115.339058012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-166763.23263240879</v>
      </c>
      <c r="H12" s="14" t="s">
        <v>3</v>
      </c>
      <c r="I12" s="1"/>
    </row>
    <row r="13" spans="1:9" x14ac:dyDescent="0.25">
      <c r="A13" s="1"/>
      <c r="B13" s="96" t="s">
        <v>80</v>
      </c>
      <c r="C13" s="97"/>
      <c r="D13" s="97"/>
      <c r="E13" s="97"/>
      <c r="F13" s="98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1597077.2322837331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90184357.184439361</v>
      </c>
      <c r="H18" s="14" t="s">
        <v>3</v>
      </c>
      <c r="I18" s="1"/>
    </row>
    <row r="19" spans="1:9" x14ac:dyDescent="0.25">
      <c r="A19" s="1"/>
      <c r="B19" s="96" t="s">
        <v>84</v>
      </c>
      <c r="C19" s="97"/>
      <c r="D19" s="97"/>
      <c r="E19" s="97"/>
      <c r="F19" s="98"/>
      <c r="G19" s="24">
        <v>1197261.2170011697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1606679.294752487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91345288.434028447</v>
      </c>
      <c r="H24" s="14" t="s">
        <v>3</v>
      </c>
      <c r="I24" s="1"/>
    </row>
    <row r="25" spans="1:9" x14ac:dyDescent="0.2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1206902.7256638436</v>
      </c>
      <c r="H25" s="14" t="s">
        <v>3</v>
      </c>
      <c r="I25" s="1"/>
    </row>
    <row r="26" spans="1:9" x14ac:dyDescent="0.25">
      <c r="A26" s="1"/>
      <c r="B26" s="96" t="s">
        <v>88</v>
      </c>
      <c r="C26" s="97"/>
      <c r="D26" s="97"/>
      <c r="E26" s="97"/>
      <c r="F26" s="98"/>
      <c r="G26" s="24">
        <v>331905.895407537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1615375.6081809029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91637892.162763432</v>
      </c>
      <c r="H31" s="14" t="s">
        <v>3</v>
      </c>
      <c r="I31" s="1"/>
    </row>
    <row r="32" spans="1:9" x14ac:dyDescent="0.2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1216621.8771065325</v>
      </c>
      <c r="H32" s="14" t="s">
        <v>3</v>
      </c>
      <c r="I32" s="1"/>
    </row>
    <row r="33" spans="1:9" x14ac:dyDescent="0.2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328832.61940712883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1058654.3971123118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1643672.5993351985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92163719.022859141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2534502.2731286264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90722693.194077224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2494874.0628371239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89304198.524641231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2455865.4594276338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4.1688914107989401E-3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2020-09-01T11:40:15Z</dcterms:modified>
</cp:coreProperties>
</file>