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rederiksberg Vand AS (V05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C15" i="19" l="1"/>
  <c r="E33" i="32" l="1"/>
  <c r="E39" i="32" s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28" i="11"/>
  <c r="C10" i="37" s="1"/>
  <c r="C12" i="37" s="1"/>
  <c r="G128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28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<sst xmlns="http://schemas.openxmlformats.org/spreadsheetml/2006/main" count="943" uniqueCount="262">
  <si>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</si>
  <si>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</si>
  <si>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</si>
  <si>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</si>
  <si>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</si>
  <si>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</si>
  <si>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</si>
  <si>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</si>
  <si>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</si>
  <si>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</si>
  <si>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</si>
  <si>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</si>
  <si>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</si>
  <si>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</si>
  <si>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</si>
  <si>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</si>
  <si>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</si>
  <si>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</si>
  <si>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</si>
  <si>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</si>
  <si>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</si>
  <si>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</si>
  <si>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</si>
  <si>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</si>
  <si>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</si>
  <si>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</si>
  <si>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</si>
  <si>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</si>
  <si>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</si>
  <si>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</si>
  <si>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</si>
  <si>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</si>
  <si>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</si>
  <si>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</si>
  <si>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</si>
  <si>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</si>
  <si>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</si>
  <si>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</si>
  <si>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</si>
  <si>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</si>
  <si>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</si>
  <si>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</si>
  <si>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</si>
  <si>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</si>
  <si>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</si>
  <si>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</si>
  <si>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</si>
  <si>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</si>
  <si>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</si>
  <si>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</si>
  <si>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</si>
  <si>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</si>
  <si>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</si>
  <si>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</si>
  <si>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</si>
  <si>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</si>
  <si>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</si>
  <si>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</si>
  <si>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</si>
  <si>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</si>
  <si>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</si>
  <si>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</si>
  <si>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</si>
  <si>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</si>
  <si>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</si>
  <si>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</si>
  <si>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</si>
  <si>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</si>
  <si>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</si>
  <si>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</si>
  <si>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</si>
  <si>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</si>
  <si>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</si>
  <si>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</si>
  <si>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</si>
  <si>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</si>
  <si>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</si>
  <si>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</si>
  <si>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</si>
  <si>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</si>
  <si>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</si>
  <si>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</si>
  <si>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</si>
  <si>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</si>
  <si>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</si>
  <si>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</si>
  <si>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</si>
  <si>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</si>
  <si>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</si>
  <si>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</si>
  <si>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</si>
  <si>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</si>
  <si>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</si>
  <si>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</si>
  <si>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</si>
  <si>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</si>
  <si>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</si>
  <si>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</si>
  <si>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</si>
  <si>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</si>
  <si>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</si>
  <si>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</si>
  <si>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</si>
  <si>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</si>
  <si>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</si>
  <si>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</si>
  <si>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</si>
  <si>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</si>
  <si>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</si>
  <si>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</si>
  <si>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</si>
  <si>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</si>
  <si>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</si>
  <si>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</si>
  <si>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</si>
  <si>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</si>
  <si>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</si>
  <si>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</si>
  <si>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</si>
  <si>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</si>
  <si>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</si>
  <si>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</si>
  <si>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</si>
  <si>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</si>
  <si>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</si>
  <si>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</si>
  <si>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</si>
  <si>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</si>
  <si>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</si>
  <si>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</si>
  <si>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</si>
  <si>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</si>
  <si>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</si>
  <si>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</si>
  <si>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</si>
  <si>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</si>
  <si>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</si>
  <si>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</si>
  <si>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</si>
  <si>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</si>
  <si>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</si>
  <si>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</si>
  <si>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</si>
  <si>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</si>
  <si>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</si>
  <si>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</si>
  <si>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</si>
  <si>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</si>
  <si>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</si>
  <si>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</si>
  <si>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</si>
  <si>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</si>
  <si>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</si>
  <si>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</si>
  <si>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</si>
  <si>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</si>
  <si>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</si>
  <si>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</si>
  <si>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</si>
  <si>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</si>
  <si>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</si>
  <si>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</si>
  <si>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</si>
  <si>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</si>
  <si>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</si>
  <si>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</si>
  <si>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</si>
  <si>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</si>
  <si>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</si>
  <si>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</si>
  <si>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</si>
  <si>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</si>
  <si>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</si>
  <si>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</si>
  <si>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</si>
  <si>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</si>
  <si>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</si>
  <si>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</si>
  <si>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</si>
  <si>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</si>
  <si>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</si>
  <si>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</si>
  <si>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</si>
  <si>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</si>
  <si>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</si>
  <si>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</si>
  <si>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</si>
  <si>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</si>
  <si>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</si>
  <si>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</si>
  <si>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</si>
  <si>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</si>
  <si>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</si>
  <si>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</si>
  <si>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</si>
  <si>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</si>
  <si>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</si>
  <si>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</si>
  <si>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</si>
  <si>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</si>
  <si>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</si>
  <si>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</si>
  <si>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</si>
  <si>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</si>
  <si>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</si>
  <si>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</si>
  <si>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</si>
  <si>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</si>
  <si>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</si>
  <si>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</si>
  <si>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</si>
  <si>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</si>
  <si>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</si>
  <si>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</si>
  <si>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</si>
  <si>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</si>
  <si>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</si>
  <si>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</si>
  <si>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</si>
  <si>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</si>
  <si>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</si>
  <si>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</si>
  <si>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</si>
  <si>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</si>
  <si>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</si>
  <si>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</si>
  <si>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</si>
  <si>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</si>
  <si>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</si>
  <si>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</si>
  <si>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</si>
  <si>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</si>
  <si>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</si>
  <si>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</si>
  <si>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</si>
  <si>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</si>
  <si>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</si>
  <si>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</si>
  <si>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</si>
  <si>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</si>
  <si>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</si>
  <si>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>Økonomisk ramme for 2024</t>
  </si>
  <si>
    <t>Omlægning af ledninger</t>
  </si>
  <si>
    <t>Ingen engangstillæg</t>
  </si>
  <si>
    <t>Yderligere opkrævningsret efter § 17, stk. 10 - 2017</t>
  </si>
  <si>
    <t>Yderligere opkrævningsret efter § 17, stk. 10 - 2018</t>
  </si>
  <si>
    <t>SRO-brønd/kvarterbrønd/sektionsbrønd, Konstruktioner</t>
  </si>
  <si>
    <t>50</t>
  </si>
  <si>
    <t>SRO-brønd/kvarterbrønd/sektionsbrønd, Mek./EL</t>
  </si>
  <si>
    <t>15</t>
  </si>
  <si>
    <t>SRO-brønd/kvarterbrønd/sektionsbrønd, SRO</t>
  </si>
  <si>
    <t>10</t>
  </si>
  <si>
    <t>Ø110 mm &lt; Ledningsnet ≤ Ø 250 mm</t>
  </si>
  <si>
    <t>75</t>
  </si>
  <si>
    <t>Ventiler på Ø 50mm &lt; Ledningsnet ≤ Ø110 mm</t>
  </si>
  <si>
    <t>Ventiler på Ø110 mm &lt; Ledningsnet ≤ Ø 250 mm</t>
  </si>
  <si>
    <t>Afregningsmålere, elektroniske, maksimal gennemstrømning &gt; 4 m3/t ≤ 15 m3/t</t>
  </si>
  <si>
    <t>Ø 50mm &lt; Ledningsnet ≤ Ø110 mm</t>
  </si>
  <si>
    <t>Ø 250 mm &lt; Ledningsnet ≤ Ø 500mm</t>
  </si>
  <si>
    <t>Ventiler på Ø 250 mm &lt; Ledningsnet ≤ Ø 500mm</t>
  </si>
  <si>
    <t>Afregningsmålere, elektroniske, maksimal gennemstrømning ≤ 4 m3/t</t>
  </si>
  <si>
    <t>WIFI Hjemtagning af målerdata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</si>
</sst>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4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4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4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4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4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4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4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4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4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140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6" t="s">
        <v>168</v>
      </c>
      <c r="C8" s="97"/>
      <c r="D8" s="98"/>
      <c r="E8" s="1"/>
      <c r="F8" s="1"/>
    </row>
    <row r="9" spans="1:6" ht="15" customHeight="1" x14ac:dyDescent="0.45">
      <c r="A9" s="1"/>
      <c r="B9" s="43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2" t="s">
        <v>234</v>
      </c>
      <c r="C10" s="9">
        <v>32852345</v>
      </c>
      <c r="D10" s="14" t="s">
        <v>3</v>
      </c>
      <c r="E10" s="1"/>
      <c r="F10" s="1"/>
    </row>
    <row r="11" spans="1:6" ht="15" customHeight="1" x14ac:dyDescent="0.45">
      <c r="A11" s="1"/>
      <c r="B11" s="52" t="s">
        <v>235</v>
      </c>
      <c r="C11" s="9">
        <v>142173</v>
      </c>
      <c r="D11" s="14" t="s">
        <v>3</v>
      </c>
      <c r="E11" s="1"/>
      <c r="F11" s="1"/>
    </row>
    <row r="12" spans="1:6" x14ac:dyDescent="0.45">
      <c r="A12" s="1"/>
      <c r="B12" s="52" t="s">
        <v>236</v>
      </c>
      <c r="C12" s="9">
        <v>10854075</v>
      </c>
      <c r="D12" s="14" t="s">
        <v>3</v>
      </c>
      <c r="E12" s="1"/>
      <c r="F12" s="1"/>
    </row>
    <row r="13" spans="1:6" x14ac:dyDescent="0.45">
      <c r="A13" s="1"/>
      <c r="B13" s="52" t="s">
        <v>237</v>
      </c>
      <c r="C13" s="9">
        <v>271824.88</v>
      </c>
      <c r="D13" s="14" t="s">
        <v>3</v>
      </c>
      <c r="E13" s="1"/>
      <c r="F13" s="1"/>
    </row>
    <row r="14" spans="1:6" x14ac:dyDescent="0.45">
      <c r="A14" s="1"/>
      <c r="B14" s="52" t="s">
        <v>238</v>
      </c>
      <c r="C14" s="9">
        <v>5437645</v>
      </c>
      <c r="D14" s="14" t="s">
        <v>3</v>
      </c>
      <c r="E14" s="1"/>
      <c r="F14" s="1"/>
    </row>
    <row r="15" spans="1:6" x14ac:dyDescent="0.45">
      <c r="A15" s="1"/>
      <c r="B15" s="48" t="s">
        <v>169</v>
      </c>
      <c r="C15" s="12">
        <f>SUM(C10:C14)</f>
        <v>49558062.880000003</v>
      </c>
      <c r="D15" s="13" t="s">
        <v>3</v>
      </c>
      <c r="E15" s="1"/>
      <c r="F15" s="1"/>
    </row>
    <row r="16" spans="1:6" x14ac:dyDescent="0.45">
      <c r="A16" s="1"/>
      <c r="B16" s="48" t="s">
        <v>170</v>
      </c>
      <c r="C16" s="12">
        <f>C15*(1+'Fane 12. Nøgletal'!C13)^2</f>
        <v>50774655.836351059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3" t="s">
        <v>172</v>
      </c>
      <c r="C3" s="83"/>
      <c r="D3" s="83"/>
      <c r="E3" s="83"/>
      <c r="F3" s="83"/>
      <c r="G3" s="1"/>
    </row>
    <row r="4" spans="1:7" ht="15" customHeight="1" x14ac:dyDescent="0.45">
      <c r="A4" s="1"/>
      <c r="B4" s="83"/>
      <c r="C4" s="83"/>
      <c r="D4" s="83"/>
      <c r="E4" s="83"/>
      <c r="F4" s="83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45">
      <c r="A7" s="1"/>
      <c r="B7" s="99" t="s">
        <v>37</v>
      </c>
      <c r="C7" s="100"/>
      <c r="D7" s="101"/>
      <c r="E7" s="9">
        <v>3038455.7392000053</v>
      </c>
      <c r="F7" s="14" t="s">
        <v>3</v>
      </c>
      <c r="G7" s="1"/>
    </row>
    <row r="8" spans="1:7" ht="15" customHeight="1" x14ac:dyDescent="0.45">
      <c r="A8" s="1"/>
      <c r="B8" s="99" t="s">
        <v>38</v>
      </c>
      <c r="C8" s="100"/>
      <c r="D8" s="101"/>
      <c r="E8" s="9">
        <v>760849</v>
      </c>
      <c r="F8" s="14" t="s">
        <v>3</v>
      </c>
      <c r="G8" s="1"/>
    </row>
    <row r="9" spans="1:7" ht="15" customHeight="1" x14ac:dyDescent="0.45">
      <c r="A9" s="1"/>
      <c r="B9" s="107" t="s">
        <v>131</v>
      </c>
      <c r="C9" s="108"/>
      <c r="D9" s="109"/>
      <c r="E9" s="10">
        <f>SUM(E7:E8)</f>
        <v>3799304.7392000053</v>
      </c>
      <c r="F9" s="17" t="s">
        <v>3</v>
      </c>
      <c r="G9" s="1"/>
    </row>
    <row r="10" spans="1:7" ht="15" customHeight="1" x14ac:dyDescent="0.45">
      <c r="A10" s="1"/>
      <c r="B10" s="48"/>
      <c r="C10" s="49"/>
      <c r="D10" s="49"/>
      <c r="E10" s="49"/>
      <c r="F10" s="20"/>
      <c r="G10" s="1"/>
    </row>
    <row r="11" spans="1:7" ht="28.5" customHeight="1" x14ac:dyDescent="0.4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6" t="s">
        <v>116</v>
      </c>
      <c r="C13" s="97"/>
      <c r="D13" s="97"/>
      <c r="E13" s="97"/>
      <c r="F13" s="98"/>
      <c r="G13" s="1"/>
    </row>
    <row r="14" spans="1:7" x14ac:dyDescent="0.45">
      <c r="A14" s="1"/>
      <c r="B14" s="99" t="s">
        <v>117</v>
      </c>
      <c r="C14" s="100"/>
      <c r="D14" s="101"/>
      <c r="E14" s="9">
        <v>84823371.283150688</v>
      </c>
      <c r="F14" s="14" t="s">
        <v>3</v>
      </c>
      <c r="G14" s="1"/>
    </row>
    <row r="15" spans="1:7" x14ac:dyDescent="0.45">
      <c r="A15" s="1"/>
      <c r="B15" s="99" t="s">
        <v>118</v>
      </c>
      <c r="C15" s="100"/>
      <c r="D15" s="101"/>
      <c r="E15" s="9">
        <v>82292333.63000001</v>
      </c>
      <c r="F15" s="14" t="s">
        <v>3</v>
      </c>
      <c r="G15" s="1"/>
    </row>
    <row r="16" spans="1:7" x14ac:dyDescent="0.4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45">
      <c r="A17" s="1"/>
      <c r="B17" s="107" t="s">
        <v>208</v>
      </c>
      <c r="C17" s="108"/>
      <c r="D17" s="109"/>
      <c r="E17" s="10">
        <f>E14-(E15-E16)</f>
        <v>2531037.6531506777</v>
      </c>
      <c r="F17" s="17" t="s">
        <v>3</v>
      </c>
      <c r="G17" s="1"/>
    </row>
    <row r="18" spans="1:7" x14ac:dyDescent="0.45">
      <c r="A18" s="1"/>
      <c r="B18" s="48"/>
      <c r="C18" s="49"/>
      <c r="D18" s="49"/>
      <c r="E18" s="49"/>
      <c r="F18" s="20"/>
      <c r="G18" s="1"/>
    </row>
    <row r="19" spans="1:7" ht="30" customHeight="1" x14ac:dyDescent="0.4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6" t="s">
        <v>50</v>
      </c>
      <c r="C21" s="97"/>
      <c r="D21" s="97"/>
      <c r="E21" s="97"/>
      <c r="F21" s="98"/>
      <c r="G21" s="1"/>
    </row>
    <row r="22" spans="1:7" x14ac:dyDescent="0.45">
      <c r="A22" s="1"/>
      <c r="B22" s="99" t="s">
        <v>51</v>
      </c>
      <c r="C22" s="100"/>
      <c r="D22" s="101"/>
      <c r="E22" s="9">
        <v>95194792.827193379</v>
      </c>
      <c r="F22" s="14" t="s">
        <v>3</v>
      </c>
      <c r="G22" s="1"/>
    </row>
    <row r="23" spans="1:7" x14ac:dyDescent="0.45">
      <c r="A23" s="1"/>
      <c r="B23" s="99" t="s">
        <v>52</v>
      </c>
      <c r="C23" s="100"/>
      <c r="D23" s="101"/>
      <c r="E23" s="9">
        <v>92693667.709999993</v>
      </c>
      <c r="F23" s="14" t="s">
        <v>3</v>
      </c>
      <c r="G23" s="1"/>
    </row>
    <row r="24" spans="1:7" x14ac:dyDescent="0.4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45">
      <c r="A25" s="1"/>
      <c r="B25" s="107" t="s">
        <v>209</v>
      </c>
      <c r="C25" s="108"/>
      <c r="D25" s="109"/>
      <c r="E25" s="10">
        <f>E22-(E23-E24)</f>
        <v>2501125.117193386</v>
      </c>
      <c r="F25" s="17" t="s">
        <v>3</v>
      </c>
      <c r="G25" s="1"/>
    </row>
    <row r="26" spans="1:7" x14ac:dyDescent="0.45">
      <c r="A26" s="1"/>
      <c r="B26" s="48"/>
      <c r="C26" s="49"/>
      <c r="D26" s="49"/>
      <c r="E26" s="49"/>
      <c r="F26" s="20"/>
      <c r="G26" s="1"/>
    </row>
    <row r="27" spans="1:7" ht="28.5" customHeight="1" x14ac:dyDescent="0.4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200</v>
      </c>
      <c r="C29" s="97"/>
      <c r="D29" s="97"/>
      <c r="E29" s="97"/>
      <c r="F29" s="98"/>
      <c r="G29" s="1"/>
    </row>
    <row r="30" spans="1:7" x14ac:dyDescent="0.45">
      <c r="A30" s="1"/>
      <c r="B30" s="99" t="s">
        <v>201</v>
      </c>
      <c r="C30" s="100"/>
      <c r="D30" s="101"/>
      <c r="E30" s="9">
        <v>96828874.386914209</v>
      </c>
      <c r="F30" s="14" t="s">
        <v>3</v>
      </c>
      <c r="G30" s="1"/>
    </row>
    <row r="31" spans="1:7" x14ac:dyDescent="0.45">
      <c r="A31" s="1"/>
      <c r="B31" s="99" t="s">
        <v>202</v>
      </c>
      <c r="C31" s="100"/>
      <c r="D31" s="101"/>
      <c r="E31" s="9">
        <v>98735353.230000004</v>
      </c>
      <c r="F31" s="14" t="s">
        <v>3</v>
      </c>
      <c r="G31" s="1"/>
    </row>
    <row r="32" spans="1:7" x14ac:dyDescent="0.4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45">
      <c r="A33" s="1"/>
      <c r="B33" s="107" t="s">
        <v>210</v>
      </c>
      <c r="C33" s="108"/>
      <c r="D33" s="109"/>
      <c r="E33" s="10">
        <f>E30-(E31-E32)</f>
        <v>-1906478.8430857956</v>
      </c>
      <c r="F33" s="17" t="s">
        <v>3</v>
      </c>
      <c r="G33" s="1"/>
    </row>
    <row r="34" spans="1:7" x14ac:dyDescent="0.45">
      <c r="A34" s="1"/>
      <c r="B34" s="48"/>
      <c r="C34" s="49"/>
      <c r="D34" s="49"/>
      <c r="E34" s="49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6" t="s">
        <v>125</v>
      </c>
      <c r="C36" s="97"/>
      <c r="D36" s="97"/>
      <c r="E36" s="97"/>
      <c r="F36" s="98"/>
      <c r="G36" s="1"/>
    </row>
    <row r="37" spans="1:7" x14ac:dyDescent="0.45">
      <c r="A37" s="1"/>
      <c r="B37" s="110" t="s">
        <v>244</v>
      </c>
      <c r="C37" s="111"/>
      <c r="D37" s="112"/>
      <c r="E37" s="9">
        <v>1</v>
      </c>
      <c r="F37" s="14"/>
      <c r="G37" s="1"/>
    </row>
    <row r="38" spans="1:7" x14ac:dyDescent="0.45">
      <c r="A38" s="1"/>
      <c r="B38" s="110" t="s">
        <v>245</v>
      </c>
      <c r="C38" s="111"/>
      <c r="D38" s="112"/>
      <c r="E38" s="9">
        <v>1</v>
      </c>
      <c r="F38" s="14"/>
      <c r="G38" s="1"/>
    </row>
    <row r="39" spans="1:7" x14ac:dyDescent="0.4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4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45">
      <c r="A41" s="1"/>
      <c r="B41" s="113" t="s">
        <v>203</v>
      </c>
      <c r="C41" s="113"/>
      <c r="D41" s="113"/>
      <c r="E41" s="10">
        <f>E39/E40</f>
        <v>0</v>
      </c>
      <c r="F41" s="17" t="s">
        <v>3</v>
      </c>
      <c r="G41" s="1"/>
    </row>
    <row r="42" spans="1:7" x14ac:dyDescent="0.45">
      <c r="A42" s="1"/>
      <c r="B42" s="96"/>
      <c r="C42" s="97"/>
      <c r="D42" s="97"/>
      <c r="E42" s="97"/>
      <c r="F42" s="98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163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5"/>
      <c r="I9" s="1"/>
    </row>
    <row r="10" spans="1:9" ht="39.75" x14ac:dyDescent="0.45">
      <c r="A10" s="1"/>
      <c r="B10" s="39" t="s">
        <v>246</v>
      </c>
      <c r="C10" s="40" t="s">
        <v>247</v>
      </c>
      <c r="D10" s="9">
        <v>90980.77</v>
      </c>
      <c r="E10" s="9">
        <f>IFERROR(D10/C10,0)</f>
        <v>1819.6154000000001</v>
      </c>
      <c r="F10" s="9">
        <v>0</v>
      </c>
      <c r="G10" s="9">
        <v>910</v>
      </c>
      <c r="H10" s="14" t="s">
        <v>3</v>
      </c>
      <c r="I10" s="1"/>
    </row>
    <row r="11" spans="1:9" ht="39.75" x14ac:dyDescent="0.45">
      <c r="A11" s="1"/>
      <c r="B11" s="39" t="s">
        <v>248</v>
      </c>
      <c r="C11" s="40" t="s">
        <v>249</v>
      </c>
      <c r="D11" s="9">
        <v>101811.81</v>
      </c>
      <c r="E11" s="9">
        <f t="shared" ref="E11:E74" si="0">IFERROR(D11/C11,0)</f>
        <v>6787.4539999999997</v>
      </c>
      <c r="F11" s="9">
        <v>0</v>
      </c>
      <c r="G11" s="9">
        <v>1018</v>
      </c>
      <c r="H11" s="14" t="s">
        <v>3</v>
      </c>
      <c r="I11" s="1"/>
    </row>
    <row r="12" spans="1:9" ht="39.75" x14ac:dyDescent="0.45">
      <c r="A12" s="1"/>
      <c r="B12" s="39" t="s">
        <v>250</v>
      </c>
      <c r="C12" s="40" t="s">
        <v>251</v>
      </c>
      <c r="D12" s="9">
        <v>23828.3</v>
      </c>
      <c r="E12" s="9">
        <f t="shared" si="0"/>
        <v>2382.83</v>
      </c>
      <c r="F12" s="9">
        <v>0</v>
      </c>
      <c r="G12" s="9">
        <v>238.28</v>
      </c>
      <c r="H12" s="14" t="s">
        <v>3</v>
      </c>
      <c r="I12" s="1"/>
    </row>
    <row r="13" spans="1:9" ht="39.75" x14ac:dyDescent="0.45">
      <c r="A13" s="1"/>
      <c r="B13" s="39" t="s">
        <v>246</v>
      </c>
      <c r="C13" s="40" t="s">
        <v>247</v>
      </c>
      <c r="D13" s="9">
        <v>176705.2</v>
      </c>
      <c r="E13" s="9">
        <f t="shared" si="0"/>
        <v>3534.1040000000003</v>
      </c>
      <c r="F13" s="9">
        <v>0</v>
      </c>
      <c r="G13" s="9">
        <v>1767</v>
      </c>
      <c r="H13" s="14" t="s">
        <v>3</v>
      </c>
      <c r="I13" s="1"/>
    </row>
    <row r="14" spans="1:9" ht="39.75" x14ac:dyDescent="0.45">
      <c r="A14" s="1"/>
      <c r="B14" s="39" t="s">
        <v>248</v>
      </c>
      <c r="C14" s="40" t="s">
        <v>249</v>
      </c>
      <c r="D14" s="9">
        <v>197741.53</v>
      </c>
      <c r="E14" s="9">
        <f t="shared" si="0"/>
        <v>13182.768666666667</v>
      </c>
      <c r="F14" s="9">
        <v>0</v>
      </c>
      <c r="G14" s="9">
        <v>1977</v>
      </c>
      <c r="H14" s="14" t="s">
        <v>3</v>
      </c>
      <c r="I14" s="1"/>
    </row>
    <row r="15" spans="1:9" ht="39.75" x14ac:dyDescent="0.45">
      <c r="A15" s="1"/>
      <c r="B15" s="39" t="s">
        <v>250</v>
      </c>
      <c r="C15" s="40" t="s">
        <v>251</v>
      </c>
      <c r="D15" s="9">
        <v>46279.93</v>
      </c>
      <c r="E15" s="9">
        <f t="shared" si="0"/>
        <v>4627.9930000000004</v>
      </c>
      <c r="F15" s="9">
        <v>0</v>
      </c>
      <c r="G15" s="9">
        <v>463</v>
      </c>
      <c r="H15" s="14" t="s">
        <v>3</v>
      </c>
      <c r="I15" s="1"/>
    </row>
    <row r="16" spans="1:9" ht="39.75" x14ac:dyDescent="0.45">
      <c r="A16" s="1"/>
      <c r="B16" s="39" t="s">
        <v>246</v>
      </c>
      <c r="C16" s="40" t="s">
        <v>247</v>
      </c>
      <c r="D16" s="9">
        <v>34158.81</v>
      </c>
      <c r="E16" s="9">
        <f t="shared" si="0"/>
        <v>683.17619999999999</v>
      </c>
      <c r="F16" s="9">
        <v>0</v>
      </c>
      <c r="G16" s="9">
        <v>342</v>
      </c>
      <c r="H16" s="14" t="s">
        <v>3</v>
      </c>
      <c r="I16" s="1"/>
    </row>
    <row r="17" spans="1:9" ht="39.75" x14ac:dyDescent="0.45">
      <c r="A17" s="1"/>
      <c r="B17" s="39" t="s">
        <v>248</v>
      </c>
      <c r="C17" s="40" t="s">
        <v>249</v>
      </c>
      <c r="D17" s="9">
        <v>38225.339999999997</v>
      </c>
      <c r="E17" s="9">
        <f t="shared" si="0"/>
        <v>2548.3559999999998</v>
      </c>
      <c r="F17" s="9">
        <v>0</v>
      </c>
      <c r="G17" s="9">
        <v>382</v>
      </c>
      <c r="H17" s="14" t="s">
        <v>3</v>
      </c>
      <c r="I17" s="1"/>
    </row>
    <row r="18" spans="1:9" ht="39.75" x14ac:dyDescent="0.45">
      <c r="A18" s="1"/>
      <c r="B18" s="39" t="s">
        <v>250</v>
      </c>
      <c r="C18" s="40" t="s">
        <v>251</v>
      </c>
      <c r="D18" s="9">
        <v>8946.36</v>
      </c>
      <c r="E18" s="9">
        <f t="shared" si="0"/>
        <v>894.63600000000008</v>
      </c>
      <c r="F18" s="9">
        <v>0</v>
      </c>
      <c r="G18" s="9">
        <v>89</v>
      </c>
      <c r="H18" s="14" t="s">
        <v>3</v>
      </c>
      <c r="I18" s="1"/>
    </row>
    <row r="19" spans="1:9" ht="26.65" x14ac:dyDescent="0.45">
      <c r="A19" s="1"/>
      <c r="B19" s="39" t="s">
        <v>252</v>
      </c>
      <c r="C19" s="40" t="s">
        <v>253</v>
      </c>
      <c r="D19" s="9">
        <v>4176203.3</v>
      </c>
      <c r="E19" s="9">
        <f t="shared" si="0"/>
        <v>55682.710666666666</v>
      </c>
      <c r="F19" s="9">
        <v>0</v>
      </c>
      <c r="G19" s="9">
        <v>41762</v>
      </c>
      <c r="H19" s="14" t="s">
        <v>3</v>
      </c>
      <c r="I19" s="1"/>
    </row>
    <row r="20" spans="1:9" ht="26.65" x14ac:dyDescent="0.45">
      <c r="A20" s="1"/>
      <c r="B20" s="39" t="s">
        <v>254</v>
      </c>
      <c r="C20" s="40" t="s">
        <v>253</v>
      </c>
      <c r="D20" s="9">
        <v>270041.28000000003</v>
      </c>
      <c r="E20" s="9">
        <f t="shared" si="0"/>
        <v>3600.5504000000005</v>
      </c>
      <c r="F20" s="9">
        <v>0</v>
      </c>
      <c r="G20" s="9">
        <v>2700</v>
      </c>
      <c r="H20" s="14" t="s">
        <v>3</v>
      </c>
      <c r="I20" s="1"/>
    </row>
    <row r="21" spans="1:9" ht="26.65" x14ac:dyDescent="0.45">
      <c r="A21" s="1"/>
      <c r="B21" s="39" t="s">
        <v>255</v>
      </c>
      <c r="C21" s="40" t="s">
        <v>253</v>
      </c>
      <c r="D21" s="9">
        <v>220143.96</v>
      </c>
      <c r="E21" s="9">
        <f t="shared" si="0"/>
        <v>2935.2527999999998</v>
      </c>
      <c r="F21" s="9">
        <v>0</v>
      </c>
      <c r="G21" s="9">
        <v>2201</v>
      </c>
      <c r="H21" s="14" t="s">
        <v>3</v>
      </c>
      <c r="I21" s="1"/>
    </row>
    <row r="22" spans="1:9" ht="39.75" x14ac:dyDescent="0.45">
      <c r="A22" s="1"/>
      <c r="B22" s="39" t="s">
        <v>246</v>
      </c>
      <c r="C22" s="40" t="s">
        <v>247</v>
      </c>
      <c r="D22" s="9">
        <v>138391.13</v>
      </c>
      <c r="E22" s="9">
        <f t="shared" si="0"/>
        <v>2767.8226</v>
      </c>
      <c r="F22" s="9">
        <v>0</v>
      </c>
      <c r="G22" s="9">
        <v>1384</v>
      </c>
      <c r="H22" s="14" t="s">
        <v>3</v>
      </c>
      <c r="I22" s="1"/>
    </row>
    <row r="23" spans="1:9" ht="52.9" x14ac:dyDescent="0.45">
      <c r="A23" s="1"/>
      <c r="B23" s="39" t="s">
        <v>256</v>
      </c>
      <c r="C23" s="40" t="s">
        <v>251</v>
      </c>
      <c r="D23" s="9">
        <v>154866.26</v>
      </c>
      <c r="E23" s="9">
        <f t="shared" si="0"/>
        <v>15486.626</v>
      </c>
      <c r="F23" s="9">
        <v>0</v>
      </c>
      <c r="G23" s="9">
        <v>1547</v>
      </c>
      <c r="H23" s="14" t="s">
        <v>3</v>
      </c>
      <c r="I23" s="1"/>
    </row>
    <row r="24" spans="1:9" ht="39.75" x14ac:dyDescent="0.45">
      <c r="A24" s="1"/>
      <c r="B24" s="39" t="s">
        <v>250</v>
      </c>
      <c r="C24" s="40" t="s">
        <v>251</v>
      </c>
      <c r="D24" s="9">
        <v>36245.29</v>
      </c>
      <c r="E24" s="9">
        <f t="shared" si="0"/>
        <v>3624.529</v>
      </c>
      <c r="F24" s="9">
        <v>0</v>
      </c>
      <c r="G24" s="9">
        <v>362</v>
      </c>
      <c r="H24" s="14" t="s">
        <v>3</v>
      </c>
      <c r="I24" s="1"/>
    </row>
    <row r="25" spans="1:9" ht="39.75" x14ac:dyDescent="0.45">
      <c r="A25" s="1"/>
      <c r="B25" s="39" t="s">
        <v>246</v>
      </c>
      <c r="C25" s="40" t="s">
        <v>247</v>
      </c>
      <c r="D25" s="9">
        <v>422813</v>
      </c>
      <c r="E25" s="9">
        <f t="shared" si="0"/>
        <v>8456.26</v>
      </c>
      <c r="F25" s="9">
        <v>0</v>
      </c>
      <c r="G25" s="9">
        <v>4228</v>
      </c>
      <c r="H25" s="14" t="s">
        <v>3</v>
      </c>
      <c r="I25" s="1"/>
    </row>
    <row r="26" spans="1:9" ht="39.75" x14ac:dyDescent="0.45">
      <c r="A26" s="1"/>
      <c r="B26" s="39" t="s">
        <v>248</v>
      </c>
      <c r="C26" s="40" t="s">
        <v>249</v>
      </c>
      <c r="D26" s="9">
        <v>473147.88</v>
      </c>
      <c r="E26" s="9">
        <f t="shared" si="0"/>
        <v>31543.191999999999</v>
      </c>
      <c r="F26" s="9">
        <v>0</v>
      </c>
      <c r="G26" s="9">
        <v>4731</v>
      </c>
      <c r="H26" s="14" t="s">
        <v>3</v>
      </c>
      <c r="I26" s="1"/>
    </row>
    <row r="27" spans="1:9" ht="39.75" x14ac:dyDescent="0.45">
      <c r="A27" s="1"/>
      <c r="B27" s="39" t="s">
        <v>250</v>
      </c>
      <c r="C27" s="40" t="s">
        <v>251</v>
      </c>
      <c r="D27" s="9">
        <v>110736.74</v>
      </c>
      <c r="E27" s="9">
        <f t="shared" si="0"/>
        <v>11073.674000000001</v>
      </c>
      <c r="F27" s="9">
        <v>0</v>
      </c>
      <c r="G27" s="9">
        <v>1107</v>
      </c>
      <c r="H27" s="14" t="s">
        <v>3</v>
      </c>
      <c r="I27" s="1"/>
    </row>
    <row r="28" spans="1:9" ht="26.65" x14ac:dyDescent="0.45">
      <c r="A28" s="1"/>
      <c r="B28" s="39" t="s">
        <v>257</v>
      </c>
      <c r="C28" s="40" t="s">
        <v>253</v>
      </c>
      <c r="D28" s="9">
        <v>132000</v>
      </c>
      <c r="E28" s="9">
        <f t="shared" si="0"/>
        <v>1760</v>
      </c>
      <c r="F28" s="9">
        <v>0</v>
      </c>
      <c r="G28" s="9">
        <v>1320</v>
      </c>
      <c r="H28" s="14" t="s">
        <v>3</v>
      </c>
      <c r="I28" s="1"/>
    </row>
    <row r="29" spans="1:9" ht="26.65" x14ac:dyDescent="0.45">
      <c r="A29" s="1"/>
      <c r="B29" s="39" t="s">
        <v>252</v>
      </c>
      <c r="C29" s="40" t="s">
        <v>253</v>
      </c>
      <c r="D29" s="9">
        <v>20000</v>
      </c>
      <c r="E29" s="9">
        <f t="shared" si="0"/>
        <v>266.66666666666669</v>
      </c>
      <c r="F29" s="9">
        <v>0</v>
      </c>
      <c r="G29" s="9">
        <v>200</v>
      </c>
      <c r="H29" s="14" t="s">
        <v>3</v>
      </c>
      <c r="I29" s="1"/>
    </row>
    <row r="30" spans="1:9" ht="26.65" x14ac:dyDescent="0.45">
      <c r="A30" s="1"/>
      <c r="B30" s="39" t="s">
        <v>254</v>
      </c>
      <c r="C30" s="40" t="s">
        <v>253</v>
      </c>
      <c r="D30" s="9">
        <v>67510.320000000007</v>
      </c>
      <c r="E30" s="9">
        <f t="shared" si="0"/>
        <v>900.13760000000013</v>
      </c>
      <c r="F30" s="9">
        <v>0</v>
      </c>
      <c r="G30" s="9">
        <v>675</v>
      </c>
      <c r="H30" s="14" t="s">
        <v>3</v>
      </c>
      <c r="I30" s="1"/>
    </row>
    <row r="31" spans="1:9" ht="26.65" x14ac:dyDescent="0.45">
      <c r="A31" s="1"/>
      <c r="B31" s="39" t="s">
        <v>255</v>
      </c>
      <c r="C31" s="40" t="s">
        <v>253</v>
      </c>
      <c r="D31" s="9">
        <v>24460.44</v>
      </c>
      <c r="E31" s="9">
        <f t="shared" si="0"/>
        <v>326.13919999999996</v>
      </c>
      <c r="F31" s="9">
        <v>0</v>
      </c>
      <c r="G31" s="9">
        <v>245</v>
      </c>
      <c r="H31" s="14" t="s">
        <v>3</v>
      </c>
      <c r="I31" s="1"/>
    </row>
    <row r="32" spans="1:9" ht="39.75" x14ac:dyDescent="0.45">
      <c r="A32" s="1"/>
      <c r="B32" s="39" t="s">
        <v>246</v>
      </c>
      <c r="C32" s="40" t="s">
        <v>247</v>
      </c>
      <c r="D32" s="9">
        <v>769963.55</v>
      </c>
      <c r="E32" s="9">
        <f t="shared" si="0"/>
        <v>15399.271000000001</v>
      </c>
      <c r="F32" s="9">
        <v>0</v>
      </c>
      <c r="G32" s="9">
        <v>7700</v>
      </c>
      <c r="H32" s="14" t="s">
        <v>3</v>
      </c>
      <c r="I32" s="1"/>
    </row>
    <row r="33" spans="1:9" ht="39.75" x14ac:dyDescent="0.45">
      <c r="A33" s="1"/>
      <c r="B33" s="39" t="s">
        <v>248</v>
      </c>
      <c r="C33" s="40" t="s">
        <v>249</v>
      </c>
      <c r="D33" s="9">
        <v>861625.87</v>
      </c>
      <c r="E33" s="9">
        <f t="shared" si="0"/>
        <v>57441.724666666669</v>
      </c>
      <c r="F33" s="9">
        <v>0</v>
      </c>
      <c r="G33" s="9">
        <v>8616</v>
      </c>
      <c r="H33" s="14" t="s">
        <v>3</v>
      </c>
      <c r="I33" s="1"/>
    </row>
    <row r="34" spans="1:9" ht="39.75" x14ac:dyDescent="0.45">
      <c r="A34" s="1"/>
      <c r="B34" s="39" t="s">
        <v>250</v>
      </c>
      <c r="C34" s="40" t="s">
        <v>251</v>
      </c>
      <c r="D34" s="9">
        <v>201657.12</v>
      </c>
      <c r="E34" s="9">
        <f t="shared" si="0"/>
        <v>20165.712</v>
      </c>
      <c r="F34" s="9">
        <v>0</v>
      </c>
      <c r="G34" s="9">
        <v>2017</v>
      </c>
      <c r="H34" s="14" t="s">
        <v>3</v>
      </c>
      <c r="I34" s="1"/>
    </row>
    <row r="35" spans="1:9" ht="26.65" x14ac:dyDescent="0.45">
      <c r="A35" s="1"/>
      <c r="B35" s="39" t="s">
        <v>252</v>
      </c>
      <c r="C35" s="40" t="s">
        <v>253</v>
      </c>
      <c r="D35" s="9">
        <v>296000</v>
      </c>
      <c r="E35" s="9">
        <f t="shared" si="0"/>
        <v>3946.6666666666665</v>
      </c>
      <c r="F35" s="9">
        <v>0</v>
      </c>
      <c r="G35" s="9">
        <v>2960</v>
      </c>
      <c r="H35" s="14" t="s">
        <v>3</v>
      </c>
      <c r="I35" s="1"/>
    </row>
    <row r="36" spans="1:9" ht="26.65" x14ac:dyDescent="0.45">
      <c r="A36" s="1"/>
      <c r="B36" s="39" t="s">
        <v>255</v>
      </c>
      <c r="C36" s="40" t="s">
        <v>253</v>
      </c>
      <c r="D36" s="9">
        <v>97841.76</v>
      </c>
      <c r="E36" s="9">
        <f t="shared" si="0"/>
        <v>1304.5567999999998</v>
      </c>
      <c r="F36" s="9">
        <v>0</v>
      </c>
      <c r="G36" s="9">
        <v>978</v>
      </c>
      <c r="H36" s="14" t="s">
        <v>3</v>
      </c>
      <c r="I36" s="1"/>
    </row>
    <row r="37" spans="1:9" ht="39.75" x14ac:dyDescent="0.45">
      <c r="A37" s="1"/>
      <c r="B37" s="39" t="s">
        <v>246</v>
      </c>
      <c r="C37" s="40" t="s">
        <v>247</v>
      </c>
      <c r="D37" s="9">
        <v>685935.75</v>
      </c>
      <c r="E37" s="9">
        <f t="shared" si="0"/>
        <v>13718.715</v>
      </c>
      <c r="F37" s="9">
        <v>0</v>
      </c>
      <c r="G37" s="9">
        <v>6859</v>
      </c>
      <c r="H37" s="14" t="s">
        <v>3</v>
      </c>
      <c r="I37" s="1"/>
    </row>
    <row r="38" spans="1:9" ht="39.75" x14ac:dyDescent="0.45">
      <c r="A38" s="1"/>
      <c r="B38" s="39" t="s">
        <v>248</v>
      </c>
      <c r="C38" s="40" t="s">
        <v>249</v>
      </c>
      <c r="D38" s="9">
        <v>767594.77</v>
      </c>
      <c r="E38" s="9">
        <f t="shared" si="0"/>
        <v>51172.984666666671</v>
      </c>
      <c r="F38" s="9">
        <v>0</v>
      </c>
      <c r="G38" s="9">
        <v>7676</v>
      </c>
      <c r="H38" s="14" t="s">
        <v>3</v>
      </c>
      <c r="I38" s="1"/>
    </row>
    <row r="39" spans="1:9" ht="39.75" x14ac:dyDescent="0.45">
      <c r="A39" s="1"/>
      <c r="B39" s="39" t="s">
        <v>250</v>
      </c>
      <c r="C39" s="40" t="s">
        <v>251</v>
      </c>
      <c r="D39" s="9">
        <v>179649.84</v>
      </c>
      <c r="E39" s="9">
        <f t="shared" si="0"/>
        <v>17964.984</v>
      </c>
      <c r="F39" s="9">
        <v>0</v>
      </c>
      <c r="G39" s="9">
        <v>1796</v>
      </c>
      <c r="H39" s="14" t="s">
        <v>3</v>
      </c>
      <c r="I39" s="1"/>
    </row>
    <row r="40" spans="1:9" ht="26.65" x14ac:dyDescent="0.45">
      <c r="A40" s="1"/>
      <c r="B40" s="39" t="s">
        <v>252</v>
      </c>
      <c r="C40" s="40" t="s">
        <v>253</v>
      </c>
      <c r="D40" s="9">
        <v>292000</v>
      </c>
      <c r="E40" s="9">
        <f t="shared" si="0"/>
        <v>3893.3333333333335</v>
      </c>
      <c r="F40" s="9">
        <v>0</v>
      </c>
      <c r="G40" s="9">
        <v>2920</v>
      </c>
      <c r="H40" s="14" t="s">
        <v>3</v>
      </c>
      <c r="I40" s="1"/>
    </row>
    <row r="41" spans="1:9" ht="26.65" x14ac:dyDescent="0.45">
      <c r="A41" s="1"/>
      <c r="B41" s="39" t="s">
        <v>254</v>
      </c>
      <c r="C41" s="40" t="s">
        <v>253</v>
      </c>
      <c r="D41" s="9">
        <v>22503.439999999999</v>
      </c>
      <c r="E41" s="9">
        <f t="shared" si="0"/>
        <v>300.04586666666665</v>
      </c>
      <c r="F41" s="9">
        <v>0</v>
      </c>
      <c r="G41" s="9">
        <v>225</v>
      </c>
      <c r="H41" s="14" t="s">
        <v>3</v>
      </c>
      <c r="I41" s="1"/>
    </row>
    <row r="42" spans="1:9" ht="26.65" x14ac:dyDescent="0.45">
      <c r="A42" s="1"/>
      <c r="B42" s="39" t="s">
        <v>255</v>
      </c>
      <c r="C42" s="40" t="s">
        <v>253</v>
      </c>
      <c r="D42" s="9">
        <v>171223.08</v>
      </c>
      <c r="E42" s="9">
        <f t="shared" si="0"/>
        <v>2282.9743999999996</v>
      </c>
      <c r="F42" s="9">
        <v>0</v>
      </c>
      <c r="G42" s="9">
        <v>1712</v>
      </c>
      <c r="H42" s="14" t="s">
        <v>3</v>
      </c>
      <c r="I42" s="1"/>
    </row>
    <row r="43" spans="1:9" ht="39.75" x14ac:dyDescent="0.45">
      <c r="A43" s="1"/>
      <c r="B43" s="39" t="s">
        <v>246</v>
      </c>
      <c r="C43" s="40" t="s">
        <v>247</v>
      </c>
      <c r="D43" s="9">
        <v>47979.17</v>
      </c>
      <c r="E43" s="9">
        <f t="shared" si="0"/>
        <v>959.58339999999998</v>
      </c>
      <c r="F43" s="9">
        <v>0</v>
      </c>
      <c r="G43" s="9">
        <v>480</v>
      </c>
      <c r="H43" s="14" t="s">
        <v>3</v>
      </c>
      <c r="I43" s="1"/>
    </row>
    <row r="44" spans="1:9" ht="39.75" x14ac:dyDescent="0.45">
      <c r="A44" s="1"/>
      <c r="B44" s="39" t="s">
        <v>248</v>
      </c>
      <c r="C44" s="40" t="s">
        <v>249</v>
      </c>
      <c r="D44" s="9">
        <v>53690.98</v>
      </c>
      <c r="E44" s="9">
        <f t="shared" si="0"/>
        <v>3579.3986666666669</v>
      </c>
      <c r="F44" s="9">
        <v>0</v>
      </c>
      <c r="G44" s="9">
        <v>537</v>
      </c>
      <c r="H44" s="14" t="s">
        <v>3</v>
      </c>
      <c r="I44" s="1"/>
    </row>
    <row r="45" spans="1:9" ht="39.75" x14ac:dyDescent="0.45">
      <c r="A45" s="1"/>
      <c r="B45" s="39" t="s">
        <v>250</v>
      </c>
      <c r="C45" s="40" t="s">
        <v>251</v>
      </c>
      <c r="D45" s="9">
        <v>12565.97</v>
      </c>
      <c r="E45" s="9">
        <f t="shared" si="0"/>
        <v>1256.597</v>
      </c>
      <c r="F45" s="9">
        <v>0</v>
      </c>
      <c r="G45" s="9">
        <v>125</v>
      </c>
      <c r="H45" s="14" t="s">
        <v>3</v>
      </c>
      <c r="I45" s="1"/>
    </row>
    <row r="46" spans="1:9" ht="39.75" x14ac:dyDescent="0.45">
      <c r="A46" s="1"/>
      <c r="B46" s="39" t="s">
        <v>246</v>
      </c>
      <c r="C46" s="40" t="s">
        <v>247</v>
      </c>
      <c r="D46" s="9">
        <v>711869.99</v>
      </c>
      <c r="E46" s="9">
        <f t="shared" si="0"/>
        <v>14237.399799999999</v>
      </c>
      <c r="F46" s="9">
        <v>0</v>
      </c>
      <c r="G46" s="9">
        <v>7119</v>
      </c>
      <c r="H46" s="14" t="s">
        <v>3</v>
      </c>
      <c r="I46" s="1"/>
    </row>
    <row r="47" spans="1:9" ht="39.75" x14ac:dyDescent="0.45">
      <c r="A47" s="1"/>
      <c r="B47" s="39" t="s">
        <v>248</v>
      </c>
      <c r="C47" s="40" t="s">
        <v>249</v>
      </c>
      <c r="D47" s="9">
        <v>796616.42</v>
      </c>
      <c r="E47" s="9">
        <f t="shared" si="0"/>
        <v>53107.761333333336</v>
      </c>
      <c r="F47" s="9">
        <v>0</v>
      </c>
      <c r="G47" s="9">
        <v>7966</v>
      </c>
      <c r="H47" s="14" t="s">
        <v>3</v>
      </c>
      <c r="I47" s="1"/>
    </row>
    <row r="48" spans="1:9" ht="39.75" x14ac:dyDescent="0.45">
      <c r="A48" s="1"/>
      <c r="B48" s="39" t="s">
        <v>250</v>
      </c>
      <c r="C48" s="40" t="s">
        <v>251</v>
      </c>
      <c r="D48" s="9">
        <v>186442.14</v>
      </c>
      <c r="E48" s="9">
        <f t="shared" si="0"/>
        <v>18644.214</v>
      </c>
      <c r="F48" s="9">
        <v>0</v>
      </c>
      <c r="G48" s="9">
        <v>1864</v>
      </c>
      <c r="H48" s="14" t="s">
        <v>3</v>
      </c>
      <c r="I48" s="1"/>
    </row>
    <row r="49" spans="1:9" ht="26.65" x14ac:dyDescent="0.45">
      <c r="A49" s="1"/>
      <c r="B49" s="39" t="s">
        <v>252</v>
      </c>
      <c r="C49" s="40" t="s">
        <v>253</v>
      </c>
      <c r="D49" s="9">
        <v>444000</v>
      </c>
      <c r="E49" s="9">
        <f t="shared" si="0"/>
        <v>5920</v>
      </c>
      <c r="F49" s="9">
        <v>0</v>
      </c>
      <c r="G49" s="9">
        <v>4440</v>
      </c>
      <c r="H49" s="14" t="s">
        <v>3</v>
      </c>
      <c r="I49" s="1"/>
    </row>
    <row r="50" spans="1:9" ht="26.65" x14ac:dyDescent="0.45">
      <c r="A50" s="1"/>
      <c r="B50" s="39" t="s">
        <v>255</v>
      </c>
      <c r="C50" s="40" t="s">
        <v>253</v>
      </c>
      <c r="D50" s="9">
        <v>220143.96</v>
      </c>
      <c r="E50" s="9">
        <f t="shared" si="0"/>
        <v>2935.2527999999998</v>
      </c>
      <c r="F50" s="9">
        <v>0</v>
      </c>
      <c r="G50" s="9">
        <v>2201</v>
      </c>
      <c r="H50" s="14" t="s">
        <v>3</v>
      </c>
      <c r="I50" s="1"/>
    </row>
    <row r="51" spans="1:9" ht="39.75" x14ac:dyDescent="0.45">
      <c r="A51" s="1"/>
      <c r="B51" s="39" t="s">
        <v>246</v>
      </c>
      <c r="C51" s="40" t="s">
        <v>247</v>
      </c>
      <c r="D51" s="9">
        <v>43585.4</v>
      </c>
      <c r="E51" s="9">
        <f t="shared" si="0"/>
        <v>871.70800000000008</v>
      </c>
      <c r="F51" s="9">
        <v>0</v>
      </c>
      <c r="G51" s="9">
        <v>436</v>
      </c>
      <c r="H51" s="14" t="s">
        <v>3</v>
      </c>
      <c r="I51" s="1"/>
    </row>
    <row r="52" spans="1:9" ht="39.75" x14ac:dyDescent="0.45">
      <c r="A52" s="1"/>
      <c r="B52" s="39" t="s">
        <v>248</v>
      </c>
      <c r="C52" s="40" t="s">
        <v>249</v>
      </c>
      <c r="D52" s="9">
        <v>48774.14</v>
      </c>
      <c r="E52" s="9">
        <f t="shared" si="0"/>
        <v>3251.6093333333333</v>
      </c>
      <c r="F52" s="9">
        <v>0</v>
      </c>
      <c r="G52" s="9">
        <v>488</v>
      </c>
      <c r="H52" s="14" t="s">
        <v>3</v>
      </c>
      <c r="I52" s="1"/>
    </row>
    <row r="53" spans="1:9" ht="39.75" x14ac:dyDescent="0.45">
      <c r="A53" s="1"/>
      <c r="B53" s="39" t="s">
        <v>250</v>
      </c>
      <c r="C53" s="40" t="s">
        <v>251</v>
      </c>
      <c r="D53" s="9">
        <v>11415.22</v>
      </c>
      <c r="E53" s="9">
        <f t="shared" si="0"/>
        <v>1141.5219999999999</v>
      </c>
      <c r="F53" s="9">
        <v>0</v>
      </c>
      <c r="G53" s="9">
        <v>114</v>
      </c>
      <c r="H53" s="14" t="s">
        <v>3</v>
      </c>
      <c r="I53" s="1"/>
    </row>
    <row r="54" spans="1:9" ht="39.75" x14ac:dyDescent="0.45">
      <c r="A54" s="1"/>
      <c r="B54" s="39" t="s">
        <v>246</v>
      </c>
      <c r="C54" s="40" t="s">
        <v>247</v>
      </c>
      <c r="D54" s="9">
        <v>83925.6</v>
      </c>
      <c r="E54" s="9">
        <f t="shared" si="0"/>
        <v>1678.5120000000002</v>
      </c>
      <c r="F54" s="9">
        <v>0</v>
      </c>
      <c r="G54" s="9">
        <v>839</v>
      </c>
      <c r="H54" s="14" t="s">
        <v>3</v>
      </c>
      <c r="I54" s="1"/>
    </row>
    <row r="55" spans="1:9" ht="39.75" x14ac:dyDescent="0.45">
      <c r="A55" s="1"/>
      <c r="B55" s="39" t="s">
        <v>248</v>
      </c>
      <c r="C55" s="40" t="s">
        <v>249</v>
      </c>
      <c r="D55" s="9">
        <v>93916.74</v>
      </c>
      <c r="E55" s="9">
        <f t="shared" si="0"/>
        <v>6261.116</v>
      </c>
      <c r="F55" s="9">
        <v>0</v>
      </c>
      <c r="G55" s="9">
        <v>939</v>
      </c>
      <c r="H55" s="14" t="s">
        <v>3</v>
      </c>
      <c r="I55" s="1"/>
    </row>
    <row r="56" spans="1:9" ht="39.75" x14ac:dyDescent="0.45">
      <c r="A56" s="1"/>
      <c r="B56" s="39" t="s">
        <v>250</v>
      </c>
      <c r="C56" s="40" t="s">
        <v>251</v>
      </c>
      <c r="D56" s="9">
        <v>21980.51</v>
      </c>
      <c r="E56" s="9">
        <f t="shared" si="0"/>
        <v>2198.0509999999999</v>
      </c>
      <c r="F56" s="9">
        <v>0</v>
      </c>
      <c r="G56" s="9">
        <v>220</v>
      </c>
      <c r="H56" s="14" t="s">
        <v>3</v>
      </c>
      <c r="I56" s="1"/>
    </row>
    <row r="57" spans="1:9" ht="39.75" x14ac:dyDescent="0.45">
      <c r="A57" s="1"/>
      <c r="B57" s="39" t="s">
        <v>246</v>
      </c>
      <c r="C57" s="40" t="s">
        <v>247</v>
      </c>
      <c r="D57" s="9">
        <v>20332.43</v>
      </c>
      <c r="E57" s="9">
        <f t="shared" si="0"/>
        <v>406.64859999999999</v>
      </c>
      <c r="F57" s="9">
        <v>0</v>
      </c>
      <c r="G57" s="9">
        <v>203</v>
      </c>
      <c r="H57" s="14" t="s">
        <v>3</v>
      </c>
      <c r="I57" s="1"/>
    </row>
    <row r="58" spans="1:9" ht="39.75" x14ac:dyDescent="0.45">
      <c r="A58" s="1"/>
      <c r="B58" s="39" t="s">
        <v>248</v>
      </c>
      <c r="C58" s="40" t="s">
        <v>249</v>
      </c>
      <c r="D58" s="9">
        <v>22752.959999999999</v>
      </c>
      <c r="E58" s="9">
        <f t="shared" si="0"/>
        <v>1516.864</v>
      </c>
      <c r="F58" s="9">
        <v>0</v>
      </c>
      <c r="G58" s="9">
        <v>227</v>
      </c>
      <c r="H58" s="14" t="s">
        <v>3</v>
      </c>
      <c r="I58" s="1"/>
    </row>
    <row r="59" spans="1:9" ht="39.75" x14ac:dyDescent="0.45">
      <c r="A59" s="1"/>
      <c r="B59" s="39" t="s">
        <v>250</v>
      </c>
      <c r="C59" s="40" t="s">
        <v>251</v>
      </c>
      <c r="D59" s="9">
        <v>5325.16</v>
      </c>
      <c r="E59" s="9">
        <f t="shared" si="0"/>
        <v>532.51599999999996</v>
      </c>
      <c r="F59" s="9">
        <v>0</v>
      </c>
      <c r="G59" s="9">
        <v>53</v>
      </c>
      <c r="H59" s="14" t="s">
        <v>3</v>
      </c>
      <c r="I59" s="1"/>
    </row>
    <row r="60" spans="1:9" ht="39.75" x14ac:dyDescent="0.45">
      <c r="A60" s="1"/>
      <c r="B60" s="39" t="s">
        <v>246</v>
      </c>
      <c r="C60" s="40" t="s">
        <v>247</v>
      </c>
      <c r="D60" s="9">
        <v>621834.27</v>
      </c>
      <c r="E60" s="9">
        <f t="shared" si="0"/>
        <v>12436.6854</v>
      </c>
      <c r="F60" s="9">
        <v>0</v>
      </c>
      <c r="G60" s="9">
        <v>6218</v>
      </c>
      <c r="H60" s="14" t="s">
        <v>3</v>
      </c>
      <c r="I60" s="1"/>
    </row>
    <row r="61" spans="1:9" ht="39.75" x14ac:dyDescent="0.45">
      <c r="A61" s="1"/>
      <c r="B61" s="39" t="s">
        <v>248</v>
      </c>
      <c r="C61" s="40" t="s">
        <v>249</v>
      </c>
      <c r="D61" s="9">
        <v>695862.16</v>
      </c>
      <c r="E61" s="9">
        <f t="shared" si="0"/>
        <v>46390.810666666672</v>
      </c>
      <c r="F61" s="9">
        <v>0</v>
      </c>
      <c r="G61" s="9">
        <v>6959</v>
      </c>
      <c r="H61" s="14" t="s">
        <v>3</v>
      </c>
      <c r="I61" s="1"/>
    </row>
    <row r="62" spans="1:9" ht="39.75" x14ac:dyDescent="0.45">
      <c r="A62" s="1"/>
      <c r="B62" s="39" t="s">
        <v>250</v>
      </c>
      <c r="C62" s="40" t="s">
        <v>251</v>
      </c>
      <c r="D62" s="9">
        <v>162861.35999999999</v>
      </c>
      <c r="E62" s="9">
        <f t="shared" si="0"/>
        <v>16286.135999999999</v>
      </c>
      <c r="F62" s="9">
        <v>0</v>
      </c>
      <c r="G62" s="9">
        <v>1629</v>
      </c>
      <c r="H62" s="14" t="s">
        <v>3</v>
      </c>
      <c r="I62" s="1"/>
    </row>
    <row r="63" spans="1:9" ht="26.65" x14ac:dyDescent="0.45">
      <c r="A63" s="1"/>
      <c r="B63" s="39" t="s">
        <v>252</v>
      </c>
      <c r="C63" s="40" t="s">
        <v>253</v>
      </c>
      <c r="D63" s="9">
        <v>320000</v>
      </c>
      <c r="E63" s="9">
        <f t="shared" si="0"/>
        <v>4266.666666666667</v>
      </c>
      <c r="F63" s="9">
        <v>0</v>
      </c>
      <c r="G63" s="9">
        <v>3200</v>
      </c>
      <c r="H63" s="14" t="s">
        <v>3</v>
      </c>
      <c r="I63" s="1"/>
    </row>
    <row r="64" spans="1:9" ht="26.65" x14ac:dyDescent="0.45">
      <c r="A64" s="1"/>
      <c r="B64" s="39" t="s">
        <v>258</v>
      </c>
      <c r="C64" s="40" t="s">
        <v>253</v>
      </c>
      <c r="D64" s="9">
        <v>12000</v>
      </c>
      <c r="E64" s="9">
        <f t="shared" si="0"/>
        <v>160</v>
      </c>
      <c r="F64" s="9">
        <v>0</v>
      </c>
      <c r="G64" s="9">
        <v>120</v>
      </c>
      <c r="H64" s="14" t="s">
        <v>3</v>
      </c>
      <c r="I64" s="1"/>
    </row>
    <row r="65" spans="1:9" ht="26.65" x14ac:dyDescent="0.45">
      <c r="A65" s="1"/>
      <c r="B65" s="39" t="s">
        <v>255</v>
      </c>
      <c r="C65" s="40" t="s">
        <v>253</v>
      </c>
      <c r="D65" s="9">
        <v>122302.2</v>
      </c>
      <c r="E65" s="9">
        <f t="shared" si="0"/>
        <v>1630.6959999999999</v>
      </c>
      <c r="F65" s="9">
        <v>0</v>
      </c>
      <c r="G65" s="9">
        <v>1223</v>
      </c>
      <c r="H65" s="14" t="s">
        <v>3</v>
      </c>
      <c r="I65" s="1"/>
    </row>
    <row r="66" spans="1:9" ht="39.75" x14ac:dyDescent="0.45">
      <c r="A66" s="1"/>
      <c r="B66" s="39" t="s">
        <v>246</v>
      </c>
      <c r="C66" s="40" t="s">
        <v>247</v>
      </c>
      <c r="D66" s="9">
        <v>1118087.82</v>
      </c>
      <c r="E66" s="9">
        <f t="shared" si="0"/>
        <v>22361.756400000002</v>
      </c>
      <c r="F66" s="9">
        <v>0</v>
      </c>
      <c r="G66" s="9">
        <v>11181</v>
      </c>
      <c r="H66" s="14" t="s">
        <v>3</v>
      </c>
      <c r="I66" s="1"/>
    </row>
    <row r="67" spans="1:9" ht="39.75" x14ac:dyDescent="0.45">
      <c r="A67" s="1"/>
      <c r="B67" s="39" t="s">
        <v>248</v>
      </c>
      <c r="C67" s="40" t="s">
        <v>249</v>
      </c>
      <c r="D67" s="9">
        <v>1251193.51</v>
      </c>
      <c r="E67" s="9">
        <f t="shared" si="0"/>
        <v>83412.900666666668</v>
      </c>
      <c r="F67" s="9">
        <v>0</v>
      </c>
      <c r="G67" s="9">
        <v>12512</v>
      </c>
      <c r="H67" s="14" t="s">
        <v>3</v>
      </c>
      <c r="I67" s="1"/>
    </row>
    <row r="68" spans="1:9" ht="39.75" x14ac:dyDescent="0.45">
      <c r="A68" s="1"/>
      <c r="B68" s="39" t="s">
        <v>250</v>
      </c>
      <c r="C68" s="40" t="s">
        <v>251</v>
      </c>
      <c r="D68" s="9">
        <v>292832.52</v>
      </c>
      <c r="E68" s="9">
        <f t="shared" si="0"/>
        <v>29283.252</v>
      </c>
      <c r="F68" s="9">
        <v>0</v>
      </c>
      <c r="G68" s="9">
        <v>2928</v>
      </c>
      <c r="H68" s="14" t="s">
        <v>3</v>
      </c>
      <c r="I68" s="1"/>
    </row>
    <row r="69" spans="1:9" ht="26.65" x14ac:dyDescent="0.45">
      <c r="A69" s="1"/>
      <c r="B69" s="39" t="s">
        <v>252</v>
      </c>
      <c r="C69" s="40" t="s">
        <v>253</v>
      </c>
      <c r="D69" s="9">
        <v>284000</v>
      </c>
      <c r="E69" s="9">
        <f t="shared" si="0"/>
        <v>3786.6666666666665</v>
      </c>
      <c r="F69" s="9">
        <v>0</v>
      </c>
      <c r="G69" s="9">
        <v>2840</v>
      </c>
      <c r="H69" s="14" t="s">
        <v>3</v>
      </c>
      <c r="I69" s="1"/>
    </row>
    <row r="70" spans="1:9" ht="26.65" x14ac:dyDescent="0.45">
      <c r="A70" s="1"/>
      <c r="B70" s="39" t="s">
        <v>258</v>
      </c>
      <c r="C70" s="40" t="s">
        <v>253</v>
      </c>
      <c r="D70" s="9">
        <v>136000</v>
      </c>
      <c r="E70" s="9">
        <f t="shared" si="0"/>
        <v>1813.3333333333333</v>
      </c>
      <c r="F70" s="9">
        <v>0</v>
      </c>
      <c r="G70" s="9">
        <v>1360</v>
      </c>
      <c r="H70" s="14" t="s">
        <v>3</v>
      </c>
      <c r="I70" s="1"/>
    </row>
    <row r="71" spans="1:9" ht="26.65" x14ac:dyDescent="0.45">
      <c r="A71" s="1"/>
      <c r="B71" s="39" t="s">
        <v>255</v>
      </c>
      <c r="C71" s="40" t="s">
        <v>253</v>
      </c>
      <c r="D71" s="9">
        <v>146762.64000000001</v>
      </c>
      <c r="E71" s="9">
        <f t="shared" si="0"/>
        <v>1956.8352000000002</v>
      </c>
      <c r="F71" s="9">
        <v>0</v>
      </c>
      <c r="G71" s="9">
        <v>1468</v>
      </c>
      <c r="H71" s="14" t="s">
        <v>3</v>
      </c>
      <c r="I71" s="1"/>
    </row>
    <row r="72" spans="1:9" ht="26.65" x14ac:dyDescent="0.45">
      <c r="A72" s="1"/>
      <c r="B72" s="39" t="s">
        <v>259</v>
      </c>
      <c r="C72" s="40" t="s">
        <v>253</v>
      </c>
      <c r="D72" s="9">
        <v>51500</v>
      </c>
      <c r="E72" s="9">
        <f t="shared" si="0"/>
        <v>686.66666666666663</v>
      </c>
      <c r="F72" s="9">
        <v>0</v>
      </c>
      <c r="G72" s="9">
        <v>515</v>
      </c>
      <c r="H72" s="14" t="s">
        <v>3</v>
      </c>
      <c r="I72" s="1"/>
    </row>
    <row r="73" spans="1:9" ht="39.75" x14ac:dyDescent="0.45">
      <c r="A73" s="1"/>
      <c r="B73" s="39" t="s">
        <v>246</v>
      </c>
      <c r="C73" s="40" t="s">
        <v>247</v>
      </c>
      <c r="D73" s="9">
        <v>395985.45</v>
      </c>
      <c r="E73" s="9">
        <f t="shared" si="0"/>
        <v>7919.7089999999998</v>
      </c>
      <c r="F73" s="9">
        <v>0</v>
      </c>
      <c r="G73" s="9">
        <v>3956</v>
      </c>
      <c r="H73" s="14" t="s">
        <v>3</v>
      </c>
      <c r="I73" s="1"/>
    </row>
    <row r="74" spans="1:9" ht="39.75" x14ac:dyDescent="0.45">
      <c r="A74" s="1"/>
      <c r="B74" s="39" t="s">
        <v>248</v>
      </c>
      <c r="C74" s="40" t="s">
        <v>249</v>
      </c>
      <c r="D74" s="9">
        <v>443126.57</v>
      </c>
      <c r="E74" s="9">
        <f t="shared" si="0"/>
        <v>29541.771333333334</v>
      </c>
      <c r="F74" s="9">
        <v>0</v>
      </c>
      <c r="G74" s="9">
        <v>4431</v>
      </c>
      <c r="H74" s="14" t="s">
        <v>3</v>
      </c>
      <c r="I74" s="1"/>
    </row>
    <row r="75" spans="1:9" ht="39.75" x14ac:dyDescent="0.45">
      <c r="A75" s="1"/>
      <c r="B75" s="39" t="s">
        <v>250</v>
      </c>
      <c r="C75" s="40" t="s">
        <v>251</v>
      </c>
      <c r="D75" s="9">
        <v>103710.47</v>
      </c>
      <c r="E75" s="9">
        <f t="shared" ref="E75:E127" si="1">IFERROR(D75/C75,0)</f>
        <v>10371.047</v>
      </c>
      <c r="F75" s="9">
        <v>0</v>
      </c>
      <c r="G75" s="9">
        <v>1037</v>
      </c>
      <c r="H75" s="14" t="s">
        <v>3</v>
      </c>
      <c r="I75" s="1"/>
    </row>
    <row r="76" spans="1:9" ht="26.65" x14ac:dyDescent="0.45">
      <c r="A76" s="1"/>
      <c r="B76" s="39" t="s">
        <v>252</v>
      </c>
      <c r="C76" s="40" t="s">
        <v>253</v>
      </c>
      <c r="D76" s="9">
        <v>164000</v>
      </c>
      <c r="E76" s="9">
        <f t="shared" si="1"/>
        <v>2186.6666666666665</v>
      </c>
      <c r="F76" s="9">
        <v>0</v>
      </c>
      <c r="G76" s="9">
        <v>1640</v>
      </c>
      <c r="H76" s="14" t="s">
        <v>3</v>
      </c>
      <c r="I76" s="1"/>
    </row>
    <row r="77" spans="1:9" ht="26.65" x14ac:dyDescent="0.45">
      <c r="A77" s="1"/>
      <c r="B77" s="39" t="s">
        <v>258</v>
      </c>
      <c r="C77" s="40" t="s">
        <v>253</v>
      </c>
      <c r="D77" s="9">
        <v>144000</v>
      </c>
      <c r="E77" s="9">
        <f t="shared" si="1"/>
        <v>1920</v>
      </c>
      <c r="F77" s="9">
        <v>0</v>
      </c>
      <c r="G77" s="9">
        <v>1440</v>
      </c>
      <c r="H77" s="14" t="s">
        <v>3</v>
      </c>
      <c r="I77" s="1"/>
    </row>
    <row r="78" spans="1:9" ht="26.65" x14ac:dyDescent="0.45">
      <c r="A78" s="1"/>
      <c r="B78" s="39" t="s">
        <v>255</v>
      </c>
      <c r="C78" s="40" t="s">
        <v>253</v>
      </c>
      <c r="D78" s="9">
        <v>48920.88</v>
      </c>
      <c r="E78" s="9">
        <f t="shared" si="1"/>
        <v>652.27839999999992</v>
      </c>
      <c r="F78" s="9">
        <v>0</v>
      </c>
      <c r="G78" s="9">
        <v>489</v>
      </c>
      <c r="H78" s="14" t="s">
        <v>3</v>
      </c>
      <c r="I78" s="1"/>
    </row>
    <row r="79" spans="1:9" ht="26.65" x14ac:dyDescent="0.45">
      <c r="A79" s="1"/>
      <c r="B79" s="39" t="s">
        <v>259</v>
      </c>
      <c r="C79" s="40" t="s">
        <v>253</v>
      </c>
      <c r="D79" s="9">
        <v>51500</v>
      </c>
      <c r="E79" s="9">
        <f t="shared" si="1"/>
        <v>686.66666666666663</v>
      </c>
      <c r="F79" s="9">
        <v>0</v>
      </c>
      <c r="G79" s="9">
        <v>515</v>
      </c>
      <c r="H79" s="14" t="s">
        <v>3</v>
      </c>
      <c r="I79" s="1"/>
    </row>
    <row r="80" spans="1:9" ht="39.75" x14ac:dyDescent="0.45">
      <c r="A80" s="1"/>
      <c r="B80" s="39" t="s">
        <v>246</v>
      </c>
      <c r="C80" s="40" t="s">
        <v>247</v>
      </c>
      <c r="D80" s="9">
        <v>22361.33</v>
      </c>
      <c r="E80" s="9">
        <f t="shared" si="1"/>
        <v>447.22660000000002</v>
      </c>
      <c r="F80" s="9">
        <v>0</v>
      </c>
      <c r="G80" s="9">
        <v>224</v>
      </c>
      <c r="H80" s="14" t="s">
        <v>3</v>
      </c>
      <c r="I80" s="1"/>
    </row>
    <row r="81" spans="1:9" ht="39.75" x14ac:dyDescent="0.45">
      <c r="A81" s="1"/>
      <c r="B81" s="39" t="s">
        <v>248</v>
      </c>
      <c r="C81" s="40" t="s">
        <v>249</v>
      </c>
      <c r="D81" s="9">
        <v>25023.39</v>
      </c>
      <c r="E81" s="9">
        <f t="shared" si="1"/>
        <v>1668.2259999999999</v>
      </c>
      <c r="F81" s="9">
        <v>0</v>
      </c>
      <c r="G81" s="9">
        <v>250</v>
      </c>
      <c r="H81" s="14" t="s">
        <v>3</v>
      </c>
      <c r="I81" s="1"/>
    </row>
    <row r="82" spans="1:9" ht="39.75" x14ac:dyDescent="0.45">
      <c r="A82" s="1"/>
      <c r="B82" s="39" t="s">
        <v>250</v>
      </c>
      <c r="C82" s="40" t="s">
        <v>251</v>
      </c>
      <c r="D82" s="9">
        <v>5856.54</v>
      </c>
      <c r="E82" s="9">
        <f t="shared" si="1"/>
        <v>585.654</v>
      </c>
      <c r="F82" s="9">
        <v>0</v>
      </c>
      <c r="G82" s="9">
        <v>59</v>
      </c>
      <c r="H82" s="14" t="s">
        <v>3</v>
      </c>
      <c r="I82" s="1"/>
    </row>
    <row r="83" spans="1:9" ht="39.75" x14ac:dyDescent="0.45">
      <c r="A83" s="1"/>
      <c r="B83" s="39" t="s">
        <v>246</v>
      </c>
      <c r="C83" s="40" t="s">
        <v>247</v>
      </c>
      <c r="D83" s="9">
        <v>1712.72</v>
      </c>
      <c r="E83" s="9">
        <f t="shared" si="1"/>
        <v>34.254400000000004</v>
      </c>
      <c r="F83" s="9">
        <v>0</v>
      </c>
      <c r="G83" s="9">
        <v>17</v>
      </c>
      <c r="H83" s="14" t="s">
        <v>3</v>
      </c>
      <c r="I83" s="1"/>
    </row>
    <row r="84" spans="1:9" ht="39.75" x14ac:dyDescent="0.45">
      <c r="A84" s="1"/>
      <c r="B84" s="39" t="s">
        <v>248</v>
      </c>
      <c r="C84" s="40" t="s">
        <v>249</v>
      </c>
      <c r="D84" s="9">
        <v>1916.62</v>
      </c>
      <c r="E84" s="9">
        <f t="shared" si="1"/>
        <v>127.77466666666666</v>
      </c>
      <c r="F84" s="9">
        <v>0</v>
      </c>
      <c r="G84" s="9">
        <v>19</v>
      </c>
      <c r="H84" s="14" t="s">
        <v>3</v>
      </c>
      <c r="I84" s="1"/>
    </row>
    <row r="85" spans="1:9" ht="39.75" x14ac:dyDescent="0.45">
      <c r="A85" s="1"/>
      <c r="B85" s="39" t="s">
        <v>250</v>
      </c>
      <c r="C85" s="40" t="s">
        <v>251</v>
      </c>
      <c r="D85" s="9">
        <v>448.57</v>
      </c>
      <c r="E85" s="9">
        <f t="shared" si="1"/>
        <v>44.856999999999999</v>
      </c>
      <c r="F85" s="9">
        <v>0</v>
      </c>
      <c r="G85" s="9">
        <v>4</v>
      </c>
      <c r="H85" s="14" t="s">
        <v>3</v>
      </c>
      <c r="I85" s="1"/>
    </row>
    <row r="86" spans="1:9" ht="39.75" x14ac:dyDescent="0.45">
      <c r="A86" s="1"/>
      <c r="B86" s="39" t="s">
        <v>246</v>
      </c>
      <c r="C86" s="40" t="s">
        <v>247</v>
      </c>
      <c r="D86" s="9">
        <v>1889.9</v>
      </c>
      <c r="E86" s="9">
        <f t="shared" si="1"/>
        <v>37.798000000000002</v>
      </c>
      <c r="F86" s="9">
        <v>0</v>
      </c>
      <c r="G86" s="9">
        <v>19</v>
      </c>
      <c r="H86" s="14" t="s">
        <v>3</v>
      </c>
      <c r="I86" s="1"/>
    </row>
    <row r="87" spans="1:9" ht="39.75" x14ac:dyDescent="0.45">
      <c r="A87" s="1"/>
      <c r="B87" s="39" t="s">
        <v>248</v>
      </c>
      <c r="C87" s="40" t="s">
        <v>249</v>
      </c>
      <c r="D87" s="9">
        <v>2114.89</v>
      </c>
      <c r="E87" s="9">
        <f t="shared" si="1"/>
        <v>140.99266666666665</v>
      </c>
      <c r="F87" s="9">
        <v>0</v>
      </c>
      <c r="G87" s="9">
        <v>21</v>
      </c>
      <c r="H87" s="14" t="s">
        <v>3</v>
      </c>
      <c r="I87" s="1"/>
    </row>
    <row r="88" spans="1:9" ht="39.75" x14ac:dyDescent="0.45">
      <c r="A88" s="1"/>
      <c r="B88" s="39" t="s">
        <v>248</v>
      </c>
      <c r="C88" s="40" t="s">
        <v>249</v>
      </c>
      <c r="D88" s="9">
        <v>494.97</v>
      </c>
      <c r="E88" s="9">
        <f t="shared" si="1"/>
        <v>32.998000000000005</v>
      </c>
      <c r="F88" s="9">
        <v>0</v>
      </c>
      <c r="G88" s="9">
        <v>5</v>
      </c>
      <c r="H88" s="14" t="s">
        <v>3</v>
      </c>
      <c r="I88" s="1"/>
    </row>
    <row r="89" spans="1:9" ht="39.75" x14ac:dyDescent="0.45">
      <c r="A89" s="1"/>
      <c r="B89" s="39" t="s">
        <v>246</v>
      </c>
      <c r="C89" s="40" t="s">
        <v>247</v>
      </c>
      <c r="D89" s="9">
        <v>109798.53</v>
      </c>
      <c r="E89" s="9">
        <f t="shared" si="1"/>
        <v>2195.9706000000001</v>
      </c>
      <c r="F89" s="9">
        <v>0</v>
      </c>
      <c r="G89" s="9">
        <v>1098</v>
      </c>
      <c r="H89" s="14" t="s">
        <v>3</v>
      </c>
      <c r="I89" s="1"/>
    </row>
    <row r="90" spans="1:9" ht="39.75" x14ac:dyDescent="0.45">
      <c r="A90" s="1"/>
      <c r="B90" s="39" t="s">
        <v>248</v>
      </c>
      <c r="C90" s="40" t="s">
        <v>249</v>
      </c>
      <c r="D90" s="9">
        <v>122869.78</v>
      </c>
      <c r="E90" s="9">
        <f t="shared" si="1"/>
        <v>8191.318666666667</v>
      </c>
      <c r="F90" s="9">
        <v>0</v>
      </c>
      <c r="G90" s="9">
        <v>1229</v>
      </c>
      <c r="H90" s="14" t="s">
        <v>3</v>
      </c>
      <c r="I90" s="1"/>
    </row>
    <row r="91" spans="1:9" ht="39.75" x14ac:dyDescent="0.45">
      <c r="A91" s="1"/>
      <c r="B91" s="39" t="s">
        <v>250</v>
      </c>
      <c r="C91" s="40" t="s">
        <v>251</v>
      </c>
      <c r="D91" s="9">
        <v>28756.76</v>
      </c>
      <c r="E91" s="9">
        <f t="shared" si="1"/>
        <v>2875.6759999999999</v>
      </c>
      <c r="F91" s="9">
        <v>0</v>
      </c>
      <c r="G91" s="9">
        <v>288</v>
      </c>
      <c r="H91" s="14" t="s">
        <v>3</v>
      </c>
      <c r="I91" s="1"/>
    </row>
    <row r="92" spans="1:9" ht="39.75" x14ac:dyDescent="0.45">
      <c r="A92" s="1"/>
      <c r="B92" s="39" t="s">
        <v>246</v>
      </c>
      <c r="C92" s="40" t="s">
        <v>247</v>
      </c>
      <c r="D92" s="9">
        <v>14491.43</v>
      </c>
      <c r="E92" s="9">
        <f t="shared" si="1"/>
        <v>289.82859999999999</v>
      </c>
      <c r="F92" s="9">
        <v>0</v>
      </c>
      <c r="G92" s="9">
        <v>145</v>
      </c>
      <c r="H92" s="14" t="s">
        <v>3</v>
      </c>
      <c r="I92" s="1"/>
    </row>
    <row r="93" spans="1:9" ht="39.75" x14ac:dyDescent="0.45">
      <c r="A93" s="1"/>
      <c r="B93" s="39" t="s">
        <v>248</v>
      </c>
      <c r="C93" s="40" t="s">
        <v>249</v>
      </c>
      <c r="D93" s="9">
        <v>16216.6</v>
      </c>
      <c r="E93" s="9">
        <f t="shared" si="1"/>
        <v>1081.1066666666668</v>
      </c>
      <c r="F93" s="9">
        <v>0</v>
      </c>
      <c r="G93" s="9">
        <v>162</v>
      </c>
      <c r="H93" s="14" t="s">
        <v>3</v>
      </c>
      <c r="I93" s="1"/>
    </row>
    <row r="94" spans="1:9" ht="39.75" x14ac:dyDescent="0.45">
      <c r="A94" s="1"/>
      <c r="B94" s="39" t="s">
        <v>248</v>
      </c>
      <c r="C94" s="40" t="s">
        <v>249</v>
      </c>
      <c r="D94" s="9">
        <v>3795.38</v>
      </c>
      <c r="E94" s="9">
        <f t="shared" si="1"/>
        <v>253.02533333333335</v>
      </c>
      <c r="F94" s="9">
        <v>0</v>
      </c>
      <c r="G94" s="9">
        <v>38</v>
      </c>
      <c r="H94" s="14" t="s">
        <v>3</v>
      </c>
      <c r="I94" s="1"/>
    </row>
    <row r="95" spans="1:9" ht="39.75" x14ac:dyDescent="0.45">
      <c r="A95" s="1"/>
      <c r="B95" s="39" t="s">
        <v>246</v>
      </c>
      <c r="C95" s="40" t="s">
        <v>247</v>
      </c>
      <c r="D95" s="9">
        <v>7471.64</v>
      </c>
      <c r="E95" s="9">
        <f t="shared" si="1"/>
        <v>149.43280000000001</v>
      </c>
      <c r="F95" s="9">
        <v>0</v>
      </c>
      <c r="G95" s="9">
        <v>75</v>
      </c>
      <c r="H95" s="14" t="s">
        <v>3</v>
      </c>
      <c r="I95" s="1"/>
    </row>
    <row r="96" spans="1:9" ht="39.75" x14ac:dyDescent="0.45">
      <c r="A96" s="1"/>
      <c r="B96" s="39" t="s">
        <v>248</v>
      </c>
      <c r="C96" s="40" t="s">
        <v>249</v>
      </c>
      <c r="D96" s="9">
        <v>8361.1200000000008</v>
      </c>
      <c r="E96" s="9">
        <f t="shared" si="1"/>
        <v>557.40800000000002</v>
      </c>
      <c r="F96" s="9">
        <v>0</v>
      </c>
      <c r="G96" s="9">
        <v>84</v>
      </c>
      <c r="H96" s="14" t="s">
        <v>3</v>
      </c>
      <c r="I96" s="1"/>
    </row>
    <row r="97" spans="1:9" ht="39.75" x14ac:dyDescent="0.45">
      <c r="A97" s="1"/>
      <c r="B97" s="39" t="s">
        <v>250</v>
      </c>
      <c r="C97" s="40" t="s">
        <v>251</v>
      </c>
      <c r="D97" s="9">
        <v>1956.86</v>
      </c>
      <c r="E97" s="9">
        <f t="shared" si="1"/>
        <v>195.68599999999998</v>
      </c>
      <c r="F97" s="9">
        <v>0</v>
      </c>
      <c r="G97" s="9">
        <v>20</v>
      </c>
      <c r="H97" s="14" t="s">
        <v>3</v>
      </c>
      <c r="I97" s="1"/>
    </row>
    <row r="98" spans="1:9" ht="39.75" x14ac:dyDescent="0.45">
      <c r="A98" s="1"/>
      <c r="B98" s="39" t="s">
        <v>246</v>
      </c>
      <c r="C98" s="40" t="s">
        <v>247</v>
      </c>
      <c r="D98" s="9">
        <v>550813.34</v>
      </c>
      <c r="E98" s="9">
        <f t="shared" si="1"/>
        <v>11016.266799999999</v>
      </c>
      <c r="F98" s="9">
        <v>0</v>
      </c>
      <c r="G98" s="9">
        <v>5508</v>
      </c>
      <c r="H98" s="14" t="s">
        <v>3</v>
      </c>
      <c r="I98" s="1"/>
    </row>
    <row r="99" spans="1:9" ht="39.75" x14ac:dyDescent="0.45">
      <c r="A99" s="1"/>
      <c r="B99" s="39" t="s">
        <v>248</v>
      </c>
      <c r="C99" s="40" t="s">
        <v>249</v>
      </c>
      <c r="D99" s="9">
        <v>616386.36</v>
      </c>
      <c r="E99" s="9">
        <f t="shared" si="1"/>
        <v>41092.423999999999</v>
      </c>
      <c r="F99" s="9">
        <v>0</v>
      </c>
      <c r="G99" s="9">
        <v>6164</v>
      </c>
      <c r="H99" s="14" t="s">
        <v>3</v>
      </c>
      <c r="I99" s="1"/>
    </row>
    <row r="100" spans="1:9" ht="39.75" x14ac:dyDescent="0.45">
      <c r="A100" s="1"/>
      <c r="B100" s="39" t="s">
        <v>250</v>
      </c>
      <c r="C100" s="40" t="s">
        <v>251</v>
      </c>
      <c r="D100" s="9">
        <v>144260.64000000001</v>
      </c>
      <c r="E100" s="9">
        <f t="shared" si="1"/>
        <v>14426.064000000002</v>
      </c>
      <c r="F100" s="9">
        <v>0</v>
      </c>
      <c r="G100" s="9">
        <v>1443</v>
      </c>
      <c r="H100" s="14" t="s">
        <v>3</v>
      </c>
      <c r="I100" s="1"/>
    </row>
    <row r="101" spans="1:9" ht="26.65" x14ac:dyDescent="0.45">
      <c r="A101" s="1"/>
      <c r="B101" s="39" t="s">
        <v>252</v>
      </c>
      <c r="C101" s="40" t="s">
        <v>253</v>
      </c>
      <c r="D101" s="9">
        <v>384000</v>
      </c>
      <c r="E101" s="9">
        <f t="shared" si="1"/>
        <v>5120</v>
      </c>
      <c r="F101" s="9">
        <v>0</v>
      </c>
      <c r="G101" s="9">
        <v>3840</v>
      </c>
      <c r="H101" s="14" t="s">
        <v>3</v>
      </c>
      <c r="I101" s="1"/>
    </row>
    <row r="102" spans="1:9" ht="26.65" x14ac:dyDescent="0.45">
      <c r="A102" s="1"/>
      <c r="B102" s="39" t="s">
        <v>255</v>
      </c>
      <c r="C102" s="40" t="s">
        <v>253</v>
      </c>
      <c r="D102" s="9">
        <v>97841.76</v>
      </c>
      <c r="E102" s="9">
        <f t="shared" si="1"/>
        <v>1304.5567999999998</v>
      </c>
      <c r="F102" s="9">
        <v>0</v>
      </c>
      <c r="G102" s="9">
        <v>978</v>
      </c>
      <c r="H102" s="14" t="s">
        <v>3</v>
      </c>
      <c r="I102" s="1"/>
    </row>
    <row r="103" spans="1:9" ht="39.75" x14ac:dyDescent="0.45">
      <c r="A103" s="1"/>
      <c r="B103" s="39" t="s">
        <v>246</v>
      </c>
      <c r="C103" s="40" t="s">
        <v>247</v>
      </c>
      <c r="D103" s="9">
        <v>654577.26</v>
      </c>
      <c r="E103" s="9">
        <f t="shared" si="1"/>
        <v>13091.5452</v>
      </c>
      <c r="F103" s="9">
        <v>0</v>
      </c>
      <c r="G103" s="9">
        <v>6546</v>
      </c>
      <c r="H103" s="14" t="s">
        <v>3</v>
      </c>
      <c r="I103" s="1"/>
    </row>
    <row r="104" spans="1:9" ht="39.75" x14ac:dyDescent="0.45">
      <c r="A104" s="1"/>
      <c r="B104" s="39" t="s">
        <v>248</v>
      </c>
      <c r="C104" s="40" t="s">
        <v>249</v>
      </c>
      <c r="D104" s="9">
        <v>732503.12</v>
      </c>
      <c r="E104" s="9">
        <f t="shared" si="1"/>
        <v>48833.541333333334</v>
      </c>
      <c r="F104" s="9">
        <v>0</v>
      </c>
      <c r="G104" s="9">
        <v>7325</v>
      </c>
      <c r="H104" s="14" t="s">
        <v>3</v>
      </c>
      <c r="I104" s="1"/>
    </row>
    <row r="105" spans="1:9" ht="39.75" x14ac:dyDescent="0.45">
      <c r="A105" s="1"/>
      <c r="B105" s="39" t="s">
        <v>260</v>
      </c>
      <c r="C105" s="40" t="s">
        <v>251</v>
      </c>
      <c r="D105" s="9">
        <v>171436.9</v>
      </c>
      <c r="E105" s="9">
        <f t="shared" si="1"/>
        <v>17143.689999999999</v>
      </c>
      <c r="F105" s="9">
        <v>0</v>
      </c>
      <c r="G105" s="9">
        <v>1714</v>
      </c>
      <c r="H105" s="14" t="s">
        <v>3</v>
      </c>
      <c r="I105" s="1"/>
    </row>
    <row r="106" spans="1:9" ht="26.65" x14ac:dyDescent="0.45">
      <c r="A106" s="1"/>
      <c r="B106" s="39" t="s">
        <v>252</v>
      </c>
      <c r="C106" s="40" t="s">
        <v>253</v>
      </c>
      <c r="D106" s="9">
        <v>356000</v>
      </c>
      <c r="E106" s="9">
        <f t="shared" si="1"/>
        <v>4746.666666666667</v>
      </c>
      <c r="F106" s="9">
        <v>0</v>
      </c>
      <c r="G106" s="9">
        <v>3560</v>
      </c>
      <c r="H106" s="14" t="s">
        <v>3</v>
      </c>
      <c r="I106" s="1"/>
    </row>
    <row r="107" spans="1:9" ht="26.65" x14ac:dyDescent="0.45">
      <c r="A107" s="1"/>
      <c r="B107" s="39" t="s">
        <v>254</v>
      </c>
      <c r="C107" s="40" t="s">
        <v>253</v>
      </c>
      <c r="D107" s="9">
        <v>22503.439999999999</v>
      </c>
      <c r="E107" s="9">
        <f t="shared" si="1"/>
        <v>300.04586666666665</v>
      </c>
      <c r="F107" s="9">
        <v>0</v>
      </c>
      <c r="G107" s="9">
        <v>225</v>
      </c>
      <c r="H107" s="14" t="s">
        <v>3</v>
      </c>
      <c r="I107" s="1"/>
    </row>
    <row r="108" spans="1:9" ht="26.65" x14ac:dyDescent="0.45">
      <c r="A108" s="1"/>
      <c r="B108" s="39" t="s">
        <v>255</v>
      </c>
      <c r="C108" s="40" t="s">
        <v>253</v>
      </c>
      <c r="D108" s="9">
        <v>146762.64000000001</v>
      </c>
      <c r="E108" s="9">
        <f t="shared" si="1"/>
        <v>1956.8352000000002</v>
      </c>
      <c r="F108" s="9">
        <v>0</v>
      </c>
      <c r="G108" s="9">
        <v>1468</v>
      </c>
      <c r="H108" s="14" t="s">
        <v>3</v>
      </c>
      <c r="I108" s="1"/>
    </row>
    <row r="109" spans="1:9" ht="26.65" x14ac:dyDescent="0.45">
      <c r="A109" s="1"/>
      <c r="B109" s="39" t="s">
        <v>257</v>
      </c>
      <c r="C109" s="40" t="s">
        <v>253</v>
      </c>
      <c r="D109" s="9">
        <v>35647.040000000001</v>
      </c>
      <c r="E109" s="9">
        <f t="shared" si="1"/>
        <v>475.2938666666667</v>
      </c>
      <c r="F109" s="9">
        <v>0</v>
      </c>
      <c r="G109" s="9">
        <v>356</v>
      </c>
      <c r="H109" s="14" t="s">
        <v>3</v>
      </c>
      <c r="I109" s="1"/>
    </row>
    <row r="110" spans="1:9" ht="26.65" x14ac:dyDescent="0.45">
      <c r="A110" s="1"/>
      <c r="B110" s="39" t="s">
        <v>252</v>
      </c>
      <c r="C110" s="40" t="s">
        <v>253</v>
      </c>
      <c r="D110" s="9">
        <v>2860675.02</v>
      </c>
      <c r="E110" s="9">
        <f t="shared" si="1"/>
        <v>38142.333599999998</v>
      </c>
      <c r="F110" s="9">
        <v>0</v>
      </c>
      <c r="G110" s="9">
        <v>28607</v>
      </c>
      <c r="H110" s="14" t="s">
        <v>3</v>
      </c>
      <c r="I110" s="1"/>
    </row>
    <row r="111" spans="1:9" ht="26.65" x14ac:dyDescent="0.45">
      <c r="A111" s="1"/>
      <c r="B111" s="39" t="s">
        <v>258</v>
      </c>
      <c r="C111" s="40" t="s">
        <v>253</v>
      </c>
      <c r="D111" s="9">
        <v>213882.23999999999</v>
      </c>
      <c r="E111" s="9">
        <f t="shared" si="1"/>
        <v>2851.7631999999999</v>
      </c>
      <c r="F111" s="9">
        <v>0</v>
      </c>
      <c r="G111" s="9">
        <v>2139</v>
      </c>
      <c r="H111" s="14" t="s">
        <v>3</v>
      </c>
      <c r="I111" s="1"/>
    </row>
    <row r="112" spans="1:9" ht="26.65" x14ac:dyDescent="0.45">
      <c r="A112" s="1"/>
      <c r="B112" s="39" t="s">
        <v>254</v>
      </c>
      <c r="C112" s="40" t="s">
        <v>253</v>
      </c>
      <c r="D112" s="9">
        <v>270041.28000000003</v>
      </c>
      <c r="E112" s="9">
        <f t="shared" si="1"/>
        <v>3600.5504000000005</v>
      </c>
      <c r="F112" s="9">
        <v>0</v>
      </c>
      <c r="G112" s="9">
        <v>2700</v>
      </c>
      <c r="H112" s="14" t="s">
        <v>3</v>
      </c>
      <c r="I112" s="1"/>
    </row>
    <row r="113" spans="1:9" ht="26.65" x14ac:dyDescent="0.45">
      <c r="A113" s="1"/>
      <c r="B113" s="39" t="s">
        <v>255</v>
      </c>
      <c r="C113" s="40" t="s">
        <v>253</v>
      </c>
      <c r="D113" s="9">
        <v>48920.88</v>
      </c>
      <c r="E113" s="9">
        <f t="shared" si="1"/>
        <v>652.27839999999992</v>
      </c>
      <c r="F113" s="9">
        <v>0</v>
      </c>
      <c r="G113" s="9">
        <v>489</v>
      </c>
      <c r="H113" s="14" t="s">
        <v>3</v>
      </c>
      <c r="I113" s="1"/>
    </row>
    <row r="114" spans="1:9" ht="39.75" x14ac:dyDescent="0.45">
      <c r="A114" s="1"/>
      <c r="B114" s="39" t="s">
        <v>246</v>
      </c>
      <c r="C114" s="40" t="s">
        <v>247</v>
      </c>
      <c r="D114" s="9">
        <v>52656.32</v>
      </c>
      <c r="E114" s="9">
        <f t="shared" si="1"/>
        <v>1053.1264000000001</v>
      </c>
      <c r="F114" s="9">
        <v>0</v>
      </c>
      <c r="G114" s="9">
        <v>527</v>
      </c>
      <c r="H114" s="14" t="s">
        <v>3</v>
      </c>
      <c r="I114" s="1"/>
    </row>
    <row r="115" spans="1:9" ht="39.75" x14ac:dyDescent="0.45">
      <c r="A115" s="1"/>
      <c r="B115" s="39" t="s">
        <v>248</v>
      </c>
      <c r="C115" s="40" t="s">
        <v>249</v>
      </c>
      <c r="D115" s="9">
        <v>58924.92</v>
      </c>
      <c r="E115" s="9">
        <f t="shared" si="1"/>
        <v>3928.328</v>
      </c>
      <c r="F115" s="9">
        <v>0</v>
      </c>
      <c r="G115" s="9">
        <v>589</v>
      </c>
      <c r="H115" s="14" t="s">
        <v>3</v>
      </c>
      <c r="I115" s="1"/>
    </row>
    <row r="116" spans="1:9" ht="39.75" x14ac:dyDescent="0.45">
      <c r="A116" s="1"/>
      <c r="B116" s="39" t="s">
        <v>250</v>
      </c>
      <c r="C116" s="40" t="s">
        <v>251</v>
      </c>
      <c r="D116" s="9">
        <v>13790.94</v>
      </c>
      <c r="E116" s="9">
        <f t="shared" si="1"/>
        <v>1379.0940000000001</v>
      </c>
      <c r="F116" s="9">
        <v>0</v>
      </c>
      <c r="G116" s="9">
        <v>138</v>
      </c>
      <c r="H116" s="14" t="s">
        <v>3</v>
      </c>
      <c r="I116" s="1"/>
    </row>
    <row r="117" spans="1:9" ht="39.75" x14ac:dyDescent="0.45">
      <c r="A117" s="1"/>
      <c r="B117" s="39" t="s">
        <v>246</v>
      </c>
      <c r="C117" s="40" t="s">
        <v>247</v>
      </c>
      <c r="D117" s="9">
        <v>77952.33</v>
      </c>
      <c r="E117" s="9">
        <f t="shared" si="1"/>
        <v>1559.0466000000001</v>
      </c>
      <c r="F117" s="9">
        <v>0</v>
      </c>
      <c r="G117" s="9">
        <v>779</v>
      </c>
      <c r="H117" s="14" t="s">
        <v>3</v>
      </c>
      <c r="I117" s="1"/>
    </row>
    <row r="118" spans="1:9" ht="39.75" x14ac:dyDescent="0.45">
      <c r="A118" s="1"/>
      <c r="B118" s="39" t="s">
        <v>248</v>
      </c>
      <c r="C118" s="40" t="s">
        <v>249</v>
      </c>
      <c r="D118" s="9">
        <v>87232.37</v>
      </c>
      <c r="E118" s="9">
        <f t="shared" si="1"/>
        <v>5815.4913333333334</v>
      </c>
      <c r="F118" s="9">
        <v>0</v>
      </c>
      <c r="G118" s="9">
        <v>872</v>
      </c>
      <c r="H118" s="14" t="s">
        <v>3</v>
      </c>
      <c r="I118" s="1"/>
    </row>
    <row r="119" spans="1:9" ht="39.75" x14ac:dyDescent="0.45">
      <c r="A119" s="1"/>
      <c r="B119" s="39" t="s">
        <v>250</v>
      </c>
      <c r="C119" s="40" t="s">
        <v>251</v>
      </c>
      <c r="D119" s="9">
        <v>20416.09</v>
      </c>
      <c r="E119" s="9">
        <f t="shared" si="1"/>
        <v>2041.6089999999999</v>
      </c>
      <c r="F119" s="9">
        <v>0</v>
      </c>
      <c r="G119" s="9">
        <v>204</v>
      </c>
      <c r="H119" s="14" t="s">
        <v>3</v>
      </c>
      <c r="I119" s="1"/>
    </row>
    <row r="120" spans="1:9" ht="39.75" x14ac:dyDescent="0.45">
      <c r="A120" s="1"/>
      <c r="B120" s="39" t="s">
        <v>246</v>
      </c>
      <c r="C120" s="40" t="s">
        <v>247</v>
      </c>
      <c r="D120" s="9">
        <v>24608.25</v>
      </c>
      <c r="E120" s="9">
        <f t="shared" si="1"/>
        <v>492.16500000000002</v>
      </c>
      <c r="F120" s="9">
        <v>0</v>
      </c>
      <c r="G120" s="9">
        <v>246</v>
      </c>
      <c r="H120" s="14" t="s">
        <v>3</v>
      </c>
      <c r="I120" s="1"/>
    </row>
    <row r="121" spans="1:9" ht="39.75" x14ac:dyDescent="0.45">
      <c r="A121" s="1"/>
      <c r="B121" s="39" t="s">
        <v>248</v>
      </c>
      <c r="C121" s="40" t="s">
        <v>249</v>
      </c>
      <c r="D121" s="9">
        <v>27537.8</v>
      </c>
      <c r="E121" s="9">
        <f t="shared" si="1"/>
        <v>1835.8533333333332</v>
      </c>
      <c r="F121" s="9">
        <v>0</v>
      </c>
      <c r="G121" s="9">
        <v>275</v>
      </c>
      <c r="H121" s="14" t="s">
        <v>3</v>
      </c>
      <c r="I121" s="1"/>
    </row>
    <row r="122" spans="1:9" ht="39.75" x14ac:dyDescent="0.45">
      <c r="A122" s="1"/>
      <c r="B122" s="39" t="s">
        <v>250</v>
      </c>
      <c r="C122" s="40" t="s">
        <v>251</v>
      </c>
      <c r="D122" s="9">
        <v>6445.02</v>
      </c>
      <c r="E122" s="9">
        <f t="shared" si="1"/>
        <v>644.50200000000007</v>
      </c>
      <c r="F122" s="9">
        <v>0</v>
      </c>
      <c r="G122" s="9">
        <v>64</v>
      </c>
      <c r="H122" s="14" t="s">
        <v>3</v>
      </c>
      <c r="I122" s="1"/>
    </row>
    <row r="123" spans="1:9" ht="52.9" x14ac:dyDescent="0.45">
      <c r="A123" s="1"/>
      <c r="B123" s="39" t="s">
        <v>256</v>
      </c>
      <c r="C123" s="40" t="s">
        <v>251</v>
      </c>
      <c r="D123" s="9">
        <v>708867.95</v>
      </c>
      <c r="E123" s="9">
        <f t="shared" si="1"/>
        <v>70886.794999999998</v>
      </c>
      <c r="F123" s="9">
        <v>0</v>
      </c>
      <c r="G123" s="9">
        <v>7089</v>
      </c>
      <c r="H123" s="14" t="s">
        <v>3</v>
      </c>
      <c r="I123" s="1"/>
    </row>
    <row r="124" spans="1:9" ht="39.75" x14ac:dyDescent="0.45">
      <c r="A124" s="1"/>
      <c r="B124" s="39" t="s">
        <v>246</v>
      </c>
      <c r="C124" s="40" t="s">
        <v>247</v>
      </c>
      <c r="D124" s="9">
        <v>7100.52</v>
      </c>
      <c r="E124" s="9">
        <f t="shared" si="1"/>
        <v>142.0104</v>
      </c>
      <c r="F124" s="9">
        <v>0</v>
      </c>
      <c r="G124" s="9">
        <v>71</v>
      </c>
      <c r="H124" s="14" t="s">
        <v>3</v>
      </c>
      <c r="I124" s="1"/>
    </row>
    <row r="125" spans="1:9" ht="39.75" x14ac:dyDescent="0.45">
      <c r="A125" s="1"/>
      <c r="B125" s="39" t="s">
        <v>248</v>
      </c>
      <c r="C125" s="40" t="s">
        <v>249</v>
      </c>
      <c r="D125" s="9">
        <v>7945.82</v>
      </c>
      <c r="E125" s="9">
        <f t="shared" si="1"/>
        <v>529.72133333333329</v>
      </c>
      <c r="F125" s="9">
        <v>0</v>
      </c>
      <c r="G125" s="9">
        <v>79</v>
      </c>
      <c r="H125" s="14" t="s">
        <v>3</v>
      </c>
      <c r="I125" s="1"/>
    </row>
    <row r="126" spans="1:9" ht="39.75" x14ac:dyDescent="0.45">
      <c r="A126" s="1"/>
      <c r="B126" s="39" t="s">
        <v>250</v>
      </c>
      <c r="C126" s="40" t="s">
        <v>251</v>
      </c>
      <c r="D126" s="9">
        <v>1859.66</v>
      </c>
      <c r="E126" s="9">
        <f t="shared" si="1"/>
        <v>185.96600000000001</v>
      </c>
      <c r="F126" s="9">
        <v>0</v>
      </c>
      <c r="G126" s="9">
        <v>19</v>
      </c>
      <c r="H126" s="14" t="s">
        <v>3</v>
      </c>
      <c r="I126" s="1"/>
    </row>
    <row r="127" spans="1:9" ht="26.65" x14ac:dyDescent="0.45">
      <c r="A127" s="1"/>
      <c r="B127" s="39" t="s">
        <v>261</v>
      </c>
      <c r="C127" s="40" t="s">
        <v>251</v>
      </c>
      <c r="D127" s="9">
        <v>662560.34</v>
      </c>
      <c r="E127" s="9">
        <f t="shared" si="1"/>
        <v>66256.034</v>
      </c>
      <c r="F127" s="9">
        <v>0</v>
      </c>
      <c r="G127" s="9">
        <v>6626</v>
      </c>
      <c r="H127" s="14" t="s">
        <v>3</v>
      </c>
      <c r="I127" s="1"/>
    </row>
    <row r="128" spans="1:9" x14ac:dyDescent="0.45">
      <c r="A128" s="1"/>
      <c r="B128" s="96" t="s">
        <v>198</v>
      </c>
      <c r="C128" s="97"/>
      <c r="D128" s="98"/>
      <c r="E128" s="12">
        <f>SUM(E10:E127)</f>
        <v>1139137.5929999994</v>
      </c>
      <c r="F128" s="12">
        <f t="shared" ref="F128:G128" si="2">SUM(F10:F127)</f>
        <v>0</v>
      </c>
      <c r="G128" s="12">
        <f t="shared" si="2"/>
        <v>301416.28000000003</v>
      </c>
      <c r="H128" s="13" t="s">
        <v>3</v>
      </c>
      <c r="I128" s="1"/>
    </row>
    <row r="129" spans="1:9" x14ac:dyDescent="0.4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4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4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4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4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4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4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4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4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4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4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4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4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4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4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4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4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4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4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4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4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4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4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4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4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4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4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4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4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4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4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4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4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4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45">
      <c r="A163" s="1"/>
      <c r="B163" s="1"/>
      <c r="C163" s="1"/>
      <c r="D163" s="1"/>
      <c r="E163" s="1"/>
      <c r="F163" s="1"/>
      <c r="G163" s="1"/>
      <c r="H163" s="1"/>
      <c r="I163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28:D128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8" t="s">
        <v>94</v>
      </c>
      <c r="C8" s="49"/>
      <c r="D8" s="49"/>
      <c r="E8" s="49"/>
      <c r="F8" s="20"/>
      <c r="G8" s="1"/>
    </row>
    <row r="9" spans="1:7" ht="17.25" customHeight="1" x14ac:dyDescent="0.4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45">
      <c r="A10" s="1"/>
      <c r="B10" s="25" t="s">
        <v>44</v>
      </c>
      <c r="C10" s="22">
        <f>'Fane 8. Anlægsprojekter'!F128</f>
        <v>0</v>
      </c>
      <c r="D10" s="14" t="s">
        <v>3</v>
      </c>
      <c r="E10" s="9">
        <f>SUM('Fane 8. Anlægsprojekter'!E128,'Fane 8. Anlægsprojekter'!G128)</f>
        <v>1440553.8729999994</v>
      </c>
      <c r="F10" s="14" t="s">
        <v>3</v>
      </c>
      <c r="G10" s="1"/>
    </row>
    <row r="11" spans="1:7" x14ac:dyDescent="0.45">
      <c r="A11" s="1"/>
      <c r="B11" s="41" t="s">
        <v>242</v>
      </c>
      <c r="C11" s="22">
        <v>0</v>
      </c>
      <c r="D11" s="14" t="s">
        <v>3</v>
      </c>
      <c r="E11" s="9">
        <v>11826</v>
      </c>
      <c r="F11" s="14" t="s">
        <v>3</v>
      </c>
      <c r="G11" s="1"/>
    </row>
    <row r="12" spans="1:7" x14ac:dyDescent="0.45">
      <c r="A12" s="1"/>
      <c r="B12" s="48" t="s">
        <v>48</v>
      </c>
      <c r="C12" s="12">
        <f>SUM(C10:C11)</f>
        <v>0</v>
      </c>
      <c r="D12" s="13" t="s">
        <v>3</v>
      </c>
      <c r="E12" s="12">
        <f>SUM(E10:E11)</f>
        <v>1452379.8729999994</v>
      </c>
      <c r="F12" s="13" t="s">
        <v>3</v>
      </c>
      <c r="G12" s="1"/>
    </row>
    <row r="13" spans="1:7" x14ac:dyDescent="0.45">
      <c r="A13" s="1"/>
      <c r="B13" s="48" t="s">
        <v>173</v>
      </c>
      <c r="C13" s="12">
        <f>C12*(1+'Fane 12. Nøgletal'!C13)</f>
        <v>0</v>
      </c>
      <c r="D13" s="13" t="s">
        <v>3</v>
      </c>
      <c r="E13" s="12">
        <f>E12*(1+'Fane 12. Nøgletal'!C13)</f>
        <v>1470098.9074505994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v0y3+cBWLG9C+jwvWY2Yk6/rnPfCVZy9WCy3r4X6cehfgXWL/29Nv3niy8uZ/FQU3CmSRj/p4V+QTeP1bzRFw==" saltValue="H7WozzZSW24irRsCXiNK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119</v>
      </c>
      <c r="C8" s="97"/>
      <c r="D8" s="97"/>
      <c r="E8" s="97"/>
      <c r="F8" s="98"/>
      <c r="G8" s="1"/>
    </row>
    <row r="9" spans="1:7" x14ac:dyDescent="0.4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45">
      <c r="A10" s="1"/>
      <c r="B10" s="25" t="s">
        <v>243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8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8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6" t="s">
        <v>120</v>
      </c>
      <c r="C16" s="97"/>
      <c r="D16" s="97"/>
      <c r="E16" s="97"/>
      <c r="F16" s="98"/>
      <c r="G16" s="1"/>
    </row>
    <row r="17" spans="1:7" x14ac:dyDescent="0.45">
      <c r="A17" s="1"/>
      <c r="B17" s="46" t="s">
        <v>16</v>
      </c>
      <c r="C17" s="46" t="s">
        <v>11</v>
      </c>
      <c r="D17" s="47"/>
      <c r="E17" s="46" t="s">
        <v>34</v>
      </c>
      <c r="F17" s="45"/>
      <c r="G17" s="1"/>
    </row>
    <row r="18" spans="1:7" x14ac:dyDescent="0.45">
      <c r="A18" s="1"/>
      <c r="B18" s="25" t="s">
        <v>243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8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8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6" t="s">
        <v>121</v>
      </c>
      <c r="C24" s="97"/>
      <c r="D24" s="97"/>
      <c r="E24" s="97"/>
      <c r="F24" s="98"/>
      <c r="G24" s="1"/>
    </row>
    <row r="25" spans="1:7" x14ac:dyDescent="0.45">
      <c r="A25" s="1"/>
      <c r="B25" s="46" t="s">
        <v>16</v>
      </c>
      <c r="C25" s="46" t="s">
        <v>11</v>
      </c>
      <c r="D25" s="47"/>
      <c r="E25" s="46" t="s">
        <v>34</v>
      </c>
      <c r="F25" s="45"/>
      <c r="G25" s="1"/>
    </row>
    <row r="26" spans="1:7" x14ac:dyDescent="0.45">
      <c r="A26" s="1"/>
      <c r="B26" s="25" t="s">
        <v>243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8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8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6" t="s">
        <v>176</v>
      </c>
      <c r="C32" s="97"/>
      <c r="D32" s="97"/>
      <c r="E32" s="97"/>
      <c r="F32" s="98"/>
      <c r="G32" s="1"/>
    </row>
    <row r="33" spans="1:7" x14ac:dyDescent="0.45">
      <c r="A33" s="1"/>
      <c r="B33" s="46" t="s">
        <v>16</v>
      </c>
      <c r="C33" s="46" t="s">
        <v>11</v>
      </c>
      <c r="D33" s="47"/>
      <c r="E33" s="46" t="s">
        <v>34</v>
      </c>
      <c r="F33" s="45"/>
      <c r="G33" s="1"/>
    </row>
    <row r="34" spans="1:7" x14ac:dyDescent="0.45">
      <c r="A34" s="1"/>
      <c r="B34" s="25" t="s">
        <v>243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8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8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EZLxcSy93yDpHo55ZCu13B+YEDRjtr/O67aLpuOZs8YNmtFPpLmKQ9Q2dru6PxelWORP9Pq+Qjjzm3G+80S4jA==" saltValue="QjDgqNjTHIuN0x5XfOi4q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45">
      <c r="A9" s="1"/>
      <c r="B9" s="44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45">
      <c r="A9" s="1"/>
      <c r="B9" s="44" t="s">
        <v>17</v>
      </c>
      <c r="C9" s="44" t="s">
        <v>11</v>
      </c>
      <c r="D9" s="45"/>
      <c r="E9" s="44" t="s">
        <v>34</v>
      </c>
      <c r="F9" s="45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8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8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6" t="s">
        <v>110</v>
      </c>
      <c r="C15" s="97"/>
      <c r="D15" s="97"/>
      <c r="E15" s="97"/>
      <c r="F15" s="98"/>
      <c r="G15" s="1"/>
    </row>
    <row r="16" spans="1:7" x14ac:dyDescent="0.45">
      <c r="A16" s="1"/>
      <c r="B16" s="44" t="s">
        <v>17</v>
      </c>
      <c r="C16" s="44" t="s">
        <v>11</v>
      </c>
      <c r="D16" s="45"/>
      <c r="E16" s="44" t="s">
        <v>34</v>
      </c>
      <c r="F16" s="45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8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8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6" t="s">
        <v>112</v>
      </c>
      <c r="C22" s="97"/>
      <c r="D22" s="97"/>
      <c r="E22" s="97"/>
      <c r="F22" s="98"/>
      <c r="G22" s="1"/>
    </row>
    <row r="23" spans="1:7" x14ac:dyDescent="0.45">
      <c r="A23" s="1"/>
      <c r="B23" s="44" t="s">
        <v>17</v>
      </c>
      <c r="C23" s="44" t="s">
        <v>11</v>
      </c>
      <c r="D23" s="45"/>
      <c r="E23" s="44" t="s">
        <v>34</v>
      </c>
      <c r="F23" s="45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8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8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6" t="s">
        <v>182</v>
      </c>
      <c r="C29" s="97"/>
      <c r="D29" s="97"/>
      <c r="E29" s="97"/>
      <c r="F29" s="98"/>
      <c r="G29" s="1"/>
    </row>
    <row r="30" spans="1:7" x14ac:dyDescent="0.45">
      <c r="A30" s="1"/>
      <c r="B30" s="44" t="s">
        <v>17</v>
      </c>
      <c r="C30" s="44" t="s">
        <v>11</v>
      </c>
      <c r="D30" s="45"/>
      <c r="E30" s="44" t="s">
        <v>34</v>
      </c>
      <c r="F30" s="45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8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8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3" t="s">
        <v>211</v>
      </c>
      <c r="C3" s="83"/>
      <c r="D3" s="1"/>
    </row>
    <row r="4" spans="1:4" ht="25.5" customHeight="1" x14ac:dyDescent="0.45">
      <c r="A4" s="1"/>
      <c r="B4" s="83"/>
      <c r="C4" s="8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8" t="s">
        <v>14</v>
      </c>
      <c r="C8" s="20"/>
      <c r="D8" s="1"/>
    </row>
    <row r="9" spans="1:4" x14ac:dyDescent="0.45">
      <c r="A9" s="1"/>
      <c r="B9" s="52" t="s">
        <v>141</v>
      </c>
      <c r="C9" s="26">
        <v>1.2699999999999999E-2</v>
      </c>
      <c r="D9" s="1"/>
    </row>
    <row r="10" spans="1:4" x14ac:dyDescent="0.45">
      <c r="A10" s="1"/>
      <c r="B10" s="52" t="s">
        <v>22</v>
      </c>
      <c r="C10" s="26">
        <v>1.7500000000000002E-2</v>
      </c>
      <c r="D10" s="1"/>
    </row>
    <row r="11" spans="1:4" x14ac:dyDescent="0.45">
      <c r="A11" s="1"/>
      <c r="B11" s="52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6"/>
      <c r="C14" s="98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8" t="s">
        <v>126</v>
      </c>
      <c r="C17" s="20"/>
      <c r="D17" s="1"/>
    </row>
    <row r="18" spans="1:4" x14ac:dyDescent="0.45">
      <c r="A18" s="1"/>
      <c r="B18" s="52" t="s">
        <v>143</v>
      </c>
      <c r="C18" s="23">
        <v>9.1000000000000004E-3</v>
      </c>
      <c r="D18" s="1"/>
    </row>
    <row r="19" spans="1:4" x14ac:dyDescent="0.45">
      <c r="A19" s="1"/>
      <c r="B19" s="52" t="s">
        <v>144</v>
      </c>
      <c r="C19" s="23">
        <v>1.77E-2</v>
      </c>
      <c r="D19" s="1"/>
    </row>
    <row r="20" spans="1:4" x14ac:dyDescent="0.45">
      <c r="A20" s="1"/>
      <c r="B20" s="52" t="s">
        <v>145</v>
      </c>
      <c r="C20" s="23">
        <v>8.6999999999999994E-3</v>
      </c>
      <c r="D20" s="1"/>
    </row>
    <row r="21" spans="1:4" x14ac:dyDescent="0.45">
      <c r="A21" s="1"/>
      <c r="B21" s="52" t="s">
        <v>146</v>
      </c>
      <c r="C21" s="36">
        <v>2.8400000000000002E-2</v>
      </c>
      <c r="D21" s="1"/>
    </row>
    <row r="22" spans="1:4" x14ac:dyDescent="0.45">
      <c r="A22" s="1"/>
      <c r="B22" s="52" t="s">
        <v>186</v>
      </c>
      <c r="C22" s="36">
        <v>2.75E-2</v>
      </c>
      <c r="D22" s="1"/>
    </row>
    <row r="23" spans="1:4" x14ac:dyDescent="0.45">
      <c r="A23" s="1"/>
      <c r="B23" s="4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8" t="s">
        <v>127</v>
      </c>
      <c r="C26" s="20"/>
      <c r="D26" s="1"/>
    </row>
    <row r="27" spans="1:4" x14ac:dyDescent="0.45">
      <c r="A27" s="1"/>
      <c r="B27" s="52" t="s">
        <v>147</v>
      </c>
      <c r="C27" s="26">
        <v>0.02</v>
      </c>
      <c r="D27" s="1"/>
    </row>
    <row r="28" spans="1:4" x14ac:dyDescent="0.45">
      <c r="A28" s="1"/>
      <c r="B28" s="4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161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8" t="s">
        <v>13</v>
      </c>
      <c r="C8" s="49"/>
      <c r="D8" s="20"/>
      <c r="E8" s="1"/>
    </row>
    <row r="9" spans="1:5" x14ac:dyDescent="0.45">
      <c r="A9" s="1"/>
      <c r="B9" s="51" t="s">
        <v>25</v>
      </c>
      <c r="C9" s="7">
        <f>'Fane 3. Omkostninger i ØR2020'!E20</f>
        <v>43583017.185322739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1470098.9074505994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549648.01633183484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-368719.78720177955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-618248.8912669468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-426033.76988335582</v>
      </c>
      <c r="D19" s="8" t="s">
        <v>3</v>
      </c>
      <c r="E19" s="1"/>
    </row>
    <row r="20" spans="1:5" ht="17.100000000000001" customHeight="1" x14ac:dyDescent="0.45">
      <c r="A20" s="1"/>
      <c r="B20" s="53" t="s">
        <v>20</v>
      </c>
      <c r="C20" s="10">
        <f>SUM(C9:C19)</f>
        <v>44189761.660753094</v>
      </c>
      <c r="D20" s="11" t="s">
        <v>3</v>
      </c>
      <c r="E20" s="1"/>
    </row>
    <row r="21" spans="1:5" ht="15" customHeight="1" x14ac:dyDescent="0.45">
      <c r="A21" s="1"/>
      <c r="B21" s="48" t="s">
        <v>12</v>
      </c>
      <c r="C21" s="49"/>
      <c r="D21" s="20"/>
      <c r="E21" s="1"/>
    </row>
    <row r="22" spans="1:5" ht="15" customHeight="1" x14ac:dyDescent="0.45">
      <c r="A22" s="1"/>
      <c r="B22" s="44" t="s">
        <v>12</v>
      </c>
      <c r="C22" s="10">
        <f>'Fane 6. Ikke-påvirkelige omk.'!C16</f>
        <v>50774655.836351059</v>
      </c>
      <c r="D22" s="11" t="s">
        <v>3</v>
      </c>
      <c r="E22" s="1"/>
    </row>
    <row r="23" spans="1:5" ht="15" customHeight="1" x14ac:dyDescent="0.45">
      <c r="A23" s="1"/>
      <c r="B23" s="48" t="s">
        <v>99</v>
      </c>
      <c r="C23" s="49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3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9"/>
      <c r="D27" s="20"/>
      <c r="E27" s="1"/>
    </row>
    <row r="28" spans="1:5" x14ac:dyDescent="0.45">
      <c r="A28" s="1"/>
      <c r="B28" s="54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45">
      <c r="A29" s="1"/>
      <c r="B29" s="48" t="s">
        <v>31</v>
      </c>
      <c r="C29" s="32">
        <f>SUM(C20,C22,C26,C28)</f>
        <v>94964417.497104153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162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/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8" t="s">
        <v>13</v>
      </c>
      <c r="C8" s="49"/>
      <c r="D8" s="20"/>
      <c r="E8" s="1"/>
    </row>
    <row r="9" spans="1:5" ht="15" customHeight="1" x14ac:dyDescent="0.45">
      <c r="A9" s="1"/>
      <c r="B9" s="51" t="s">
        <v>26</v>
      </c>
      <c r="C9" s="7">
        <f>'Fane 2.1. Økonomisk ramme 2021'!C20</f>
        <v>44189761.660753094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2" t="s">
        <v>18</v>
      </c>
      <c r="C12" s="9">
        <f>SUM(C9:C11)*'Fane 12. Nøgletal'!C13</f>
        <v>539115.09226118773</v>
      </c>
      <c r="D12" s="8" t="s">
        <v>3</v>
      </c>
      <c r="E12" s="1"/>
    </row>
    <row r="13" spans="1:5" ht="15" customHeight="1" x14ac:dyDescent="0.45">
      <c r="A13" s="1"/>
      <c r="B13" s="42" t="s">
        <v>9</v>
      </c>
      <c r="C13" s="9">
        <f>-SUM(C9:C12)*'Fane 5. Individuelt eff. krav'!G10</f>
        <v>-361653.99708420585</v>
      </c>
      <c r="D13" s="8" t="s">
        <v>3</v>
      </c>
      <c r="E13" s="1"/>
    </row>
    <row r="14" spans="1:5" ht="15" customHeight="1" x14ac:dyDescent="0.45">
      <c r="A14" s="1"/>
      <c r="B14" s="42" t="s">
        <v>27</v>
      </c>
      <c r="C14" s="9">
        <f>-'Fane 4.1. Gen. krav - drift'!G37</f>
        <v>-613275.69718559552</v>
      </c>
      <c r="D14" s="8" t="s">
        <v>3</v>
      </c>
      <c r="E14" s="1"/>
    </row>
    <row r="15" spans="1:5" ht="15" customHeight="1" x14ac:dyDescent="0.45">
      <c r="A15" s="1"/>
      <c r="B15" s="42" t="s">
        <v>28</v>
      </c>
      <c r="C15" s="9">
        <f>-'Fane 4.2. Gen. krav - anlæg'!G37</f>
        <v>-419372.51887434459</v>
      </c>
      <c r="D15" s="8" t="s">
        <v>3</v>
      </c>
      <c r="E15" s="1"/>
    </row>
    <row r="16" spans="1:5" ht="15" customHeight="1" x14ac:dyDescent="0.45">
      <c r="A16" s="1"/>
      <c r="B16" s="43" t="s">
        <v>20</v>
      </c>
      <c r="C16" s="10">
        <f>SUM(C9:C15)</f>
        <v>43334574.539870128</v>
      </c>
      <c r="D16" s="11" t="s">
        <v>3</v>
      </c>
      <c r="E16" s="1"/>
    </row>
    <row r="17" spans="1:5" x14ac:dyDescent="0.45">
      <c r="A17" s="1"/>
      <c r="B17" s="48" t="s">
        <v>12</v>
      </c>
      <c r="C17" s="49"/>
      <c r="D17" s="20"/>
      <c r="E17" s="1"/>
    </row>
    <row r="18" spans="1:5" ht="15" customHeight="1" x14ac:dyDescent="0.45">
      <c r="A18" s="1"/>
      <c r="B18" s="44" t="s">
        <v>12</v>
      </c>
      <c r="C18" s="10">
        <f>'Fane 6. Ikke-påvirkelige omk.'!C16*(1+'Fane 12. Nøgletal'!C13)</f>
        <v>51394106.637554541</v>
      </c>
      <c r="D18" s="11" t="s">
        <v>3</v>
      </c>
      <c r="E18" s="1"/>
    </row>
    <row r="19" spans="1:5" ht="15" customHeight="1" x14ac:dyDescent="0.45">
      <c r="A19" s="1"/>
      <c r="B19" s="48" t="s">
        <v>99</v>
      </c>
      <c r="C19" s="49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3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9"/>
      <c r="D23" s="20"/>
      <c r="E23" s="1"/>
    </row>
    <row r="24" spans="1:5" ht="15" customHeight="1" x14ac:dyDescent="0.45">
      <c r="A24" s="1"/>
      <c r="B24" s="54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45">
      <c r="A25" s="1"/>
      <c r="B25" s="48" t="s">
        <v>32</v>
      </c>
      <c r="C25" s="12">
        <f>SUM(C16,C18,C22,C24)</f>
        <v>94728681.177424669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163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8" t="s">
        <v>13</v>
      </c>
      <c r="C7" s="49"/>
      <c r="D7" s="20"/>
      <c r="E7" s="1"/>
    </row>
    <row r="8" spans="1:5" ht="15" customHeight="1" x14ac:dyDescent="0.45">
      <c r="A8" s="1"/>
      <c r="B8" s="51" t="s">
        <v>165</v>
      </c>
      <c r="C8" s="7">
        <f>'Fane 2.2. Økonomisk ramme 2022'!C16</f>
        <v>43334574.539870128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2" t="s">
        <v>18</v>
      </c>
      <c r="C11" s="9">
        <f>SUM(C8:C10)*'Fane 12. Nøgletal'!C13</f>
        <v>528681.80938641564</v>
      </c>
      <c r="D11" s="8" t="s">
        <v>3</v>
      </c>
      <c r="E11" s="1"/>
    </row>
    <row r="12" spans="1:5" ht="15" customHeight="1" x14ac:dyDescent="0.45">
      <c r="A12" s="1"/>
      <c r="B12" s="42" t="s">
        <v>9</v>
      </c>
      <c r="C12" s="9">
        <f>-SUM(C8:C11)*'Fane 5. Individuelt eff. krav'!G10</f>
        <v>-354655.04916281562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drift'!G43</f>
        <v>-608342.50747743458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anlæg'!G43</f>
        <v>-412815.4198554848</v>
      </c>
      <c r="D14" s="8" t="s">
        <v>3</v>
      </c>
      <c r="E14" s="1"/>
    </row>
    <row r="15" spans="1:5" x14ac:dyDescent="0.45">
      <c r="A15" s="1"/>
      <c r="B15" s="43" t="s">
        <v>20</v>
      </c>
      <c r="C15" s="10">
        <f>SUM(C8:C14)</f>
        <v>42487443.372760817</v>
      </c>
      <c r="D15" s="11" t="s">
        <v>3</v>
      </c>
      <c r="E15" s="1"/>
    </row>
    <row r="16" spans="1:5" x14ac:dyDescent="0.45">
      <c r="A16" s="1"/>
      <c r="B16" s="48" t="s">
        <v>12</v>
      </c>
      <c r="C16" s="49"/>
      <c r="D16" s="20"/>
      <c r="E16" s="1"/>
    </row>
    <row r="17" spans="1:5" ht="15" customHeight="1" x14ac:dyDescent="0.45">
      <c r="A17" s="1"/>
      <c r="B17" s="44" t="s">
        <v>12</v>
      </c>
      <c r="C17" s="10">
        <f>'Fane 6. Ikke-påvirkelige omk.'!C16*(1+'Fane 12. Nøgletal'!C13)^2</f>
        <v>52021114.738532707</v>
      </c>
      <c r="D17" s="11" t="s">
        <v>3</v>
      </c>
      <c r="E17" s="1"/>
    </row>
    <row r="18" spans="1:5" ht="15" customHeight="1" x14ac:dyDescent="0.45">
      <c r="A18" s="1"/>
      <c r="B18" s="48" t="s">
        <v>99</v>
      </c>
      <c r="C18" s="49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8" t="s">
        <v>109</v>
      </c>
      <c r="C22" s="12">
        <f>SUM(C15,C17,C21)</f>
        <v>94508558.111293525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3" t="s">
        <v>164</v>
      </c>
      <c r="C3" s="73"/>
      <c r="D3" s="73"/>
      <c r="E3" s="1"/>
    </row>
    <row r="4" spans="1:5" ht="15" customHeight="1" x14ac:dyDescent="0.45">
      <c r="A4" s="1"/>
      <c r="B4" s="73"/>
      <c r="C4" s="73"/>
      <c r="D4" s="73"/>
      <c r="E4" s="1"/>
    </row>
    <row r="5" spans="1:5" x14ac:dyDescent="0.45">
      <c r="A5" s="1"/>
      <c r="B5" s="74" t="s">
        <v>21</v>
      </c>
      <c r="C5" s="74"/>
      <c r="D5" s="74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8" t="s">
        <v>13</v>
      </c>
      <c r="C7" s="49"/>
      <c r="D7" s="20"/>
      <c r="E7" s="1"/>
    </row>
    <row r="8" spans="1:5" ht="15" customHeight="1" x14ac:dyDescent="0.45">
      <c r="A8" s="1"/>
      <c r="B8" s="51" t="s">
        <v>166</v>
      </c>
      <c r="C8" s="7">
        <f>'Fane 2.3. Økonomisk ramme 2023'!C15</f>
        <v>42487443.372760817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2" t="s">
        <v>18</v>
      </c>
      <c r="C11" s="9">
        <f>SUM(C8:C10)*'Fane 12. Nøgletal'!C13</f>
        <v>518346.80914768198</v>
      </c>
      <c r="D11" s="8" t="s">
        <v>3</v>
      </c>
      <c r="E11" s="1"/>
    </row>
    <row r="12" spans="1:5" ht="15" customHeight="1" x14ac:dyDescent="0.45">
      <c r="A12" s="1"/>
      <c r="B12" s="42" t="s">
        <v>9</v>
      </c>
      <c r="C12" s="9">
        <f>-SUM(C8:C11)*'Fane 5. Individuelt eff. krav'!G10</f>
        <v>-347722.03207637608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drift'!G49</f>
        <v>-603449.000347286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anlæg'!G49</f>
        <v>-406360.84435833438</v>
      </c>
      <c r="D14" s="8" t="s">
        <v>3</v>
      </c>
      <c r="E14" s="1"/>
    </row>
    <row r="15" spans="1:5" x14ac:dyDescent="0.45">
      <c r="A15" s="1"/>
      <c r="B15" s="43" t="s">
        <v>20</v>
      </c>
      <c r="C15" s="10">
        <f>SUM(C8:C14)</f>
        <v>41648258.305126503</v>
      </c>
      <c r="D15" s="11" t="s">
        <v>3</v>
      </c>
      <c r="E15" s="1"/>
    </row>
    <row r="16" spans="1:5" x14ac:dyDescent="0.45">
      <c r="A16" s="1"/>
      <c r="B16" s="48" t="s">
        <v>12</v>
      </c>
      <c r="C16" s="49"/>
      <c r="D16" s="20"/>
      <c r="E16" s="1"/>
    </row>
    <row r="17" spans="1:5" ht="15" customHeight="1" x14ac:dyDescent="0.45">
      <c r="A17" s="1"/>
      <c r="B17" s="44" t="s">
        <v>12</v>
      </c>
      <c r="C17" s="10">
        <f>'Fane 6. Ikke-påvirkelige omk.'!C16*(1+'Fane 12. Nøgletal'!C13)^3</f>
        <v>52655772.338342808</v>
      </c>
      <c r="D17" s="11" t="s">
        <v>3</v>
      </c>
      <c r="E17" s="1"/>
    </row>
    <row r="18" spans="1:5" ht="15" customHeight="1" x14ac:dyDescent="0.45">
      <c r="A18" s="1"/>
      <c r="B18" s="48" t="s">
        <v>99</v>
      </c>
      <c r="C18" s="49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8" t="s">
        <v>241</v>
      </c>
      <c r="C22" s="12">
        <f>SUM(C15,C17,C21)</f>
        <v>94304030.643469304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45">
      <c r="A4" s="1"/>
      <c r="B4" s="83"/>
      <c r="C4" s="83"/>
      <c r="D4" s="83"/>
      <c r="E4" s="83"/>
      <c r="F4" s="8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8" t="s">
        <v>167</v>
      </c>
      <c r="C8" s="49"/>
      <c r="D8" s="49"/>
      <c r="E8" s="49"/>
      <c r="F8" s="20"/>
      <c r="G8" s="1"/>
    </row>
    <row r="9" spans="1:7" x14ac:dyDescent="0.45">
      <c r="A9" s="1"/>
      <c r="B9" s="84" t="s">
        <v>23</v>
      </c>
      <c r="C9" s="85"/>
      <c r="D9" s="86"/>
      <c r="E9" s="7">
        <v>42643143.242498673</v>
      </c>
      <c r="F9" s="8" t="s">
        <v>3</v>
      </c>
      <c r="G9" s="1"/>
    </row>
    <row r="10" spans="1:7" ht="15" customHeight="1" x14ac:dyDescent="0.45">
      <c r="A10" s="1"/>
      <c r="B10" s="75" t="s">
        <v>45</v>
      </c>
      <c r="C10" s="76"/>
      <c r="D10" s="77"/>
      <c r="E10" s="7">
        <v>0</v>
      </c>
      <c r="F10" s="8" t="s">
        <v>3</v>
      </c>
      <c r="G10" s="1"/>
    </row>
    <row r="11" spans="1:7" ht="15" customHeight="1" x14ac:dyDescent="0.45">
      <c r="A11" s="1"/>
      <c r="B11" s="75" t="s">
        <v>46</v>
      </c>
      <c r="C11" s="76"/>
      <c r="D11" s="77"/>
      <c r="E11" s="9">
        <v>1362050.6765867106</v>
      </c>
      <c r="F11" s="8" t="s">
        <v>3</v>
      </c>
      <c r="G11" s="1"/>
    </row>
    <row r="12" spans="1:7" x14ac:dyDescent="0.4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4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4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4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45">
      <c r="A16" s="1"/>
      <c r="B16" s="75" t="s">
        <v>18</v>
      </c>
      <c r="C16" s="76"/>
      <c r="D16" s="77"/>
      <c r="E16" s="9">
        <f>E9*'Fane 12. Nøgletal'!C11+SUM(E10:E15)*'Fane 12. Nøgletal'!C12</f>
        <v>747501.51912698569</v>
      </c>
      <c r="F16" s="8" t="s">
        <v>3</v>
      </c>
      <c r="G16" s="1"/>
    </row>
    <row r="17" spans="1:7" x14ac:dyDescent="0.45">
      <c r="A17" s="1"/>
      <c r="B17" s="75" t="s">
        <v>9</v>
      </c>
      <c r="C17" s="76"/>
      <c r="D17" s="77"/>
      <c r="E17" s="9">
        <f>-SUM(E9:E16)*'Fane 5. Individuelt eff. krav'!G9</f>
        <v>-397391.11123003287</v>
      </c>
      <c r="F17" s="8" t="s">
        <v>3</v>
      </c>
      <c r="G17" s="1"/>
    </row>
    <row r="18" spans="1:7" x14ac:dyDescent="0.45">
      <c r="A18" s="1"/>
      <c r="B18" s="75" t="s">
        <v>27</v>
      </c>
      <c r="C18" s="76"/>
      <c r="D18" s="77"/>
      <c r="E18" s="9">
        <f>-'Fane 4.1. Gen. krav - drift'!G25</f>
        <v>-623262.41412617778</v>
      </c>
      <c r="F18" s="8" t="s">
        <v>3</v>
      </c>
      <c r="G18" s="1"/>
    </row>
    <row r="19" spans="1:7" x14ac:dyDescent="0.45">
      <c r="A19" s="1"/>
      <c r="B19" s="75" t="s">
        <v>28</v>
      </c>
      <c r="C19" s="76"/>
      <c r="D19" s="77"/>
      <c r="E19" s="9">
        <f>-'Fane 4.2. Gen. krav - anlæg'!G25</f>
        <v>-149024.72753342343</v>
      </c>
      <c r="F19" s="8" t="s">
        <v>3</v>
      </c>
      <c r="G19" s="1"/>
    </row>
    <row r="20" spans="1:7" x14ac:dyDescent="0.45">
      <c r="A20" s="1"/>
      <c r="B20" s="90" t="s">
        <v>20</v>
      </c>
      <c r="C20" s="91"/>
      <c r="D20" s="92"/>
      <c r="E20" s="10">
        <f>SUM(E9:E19)</f>
        <v>43583017.185322739</v>
      </c>
      <c r="F20" s="11" t="s">
        <v>3</v>
      </c>
      <c r="G20" s="1"/>
    </row>
    <row r="21" spans="1:7" x14ac:dyDescent="0.45">
      <c r="A21" s="1"/>
      <c r="B21" s="78" t="s">
        <v>12</v>
      </c>
      <c r="C21" s="79"/>
      <c r="D21" s="79"/>
      <c r="E21" s="49"/>
      <c r="F21" s="20"/>
      <c r="G21" s="1"/>
    </row>
    <row r="22" spans="1:7" x14ac:dyDescent="0.45">
      <c r="A22" s="1"/>
      <c r="B22" s="80" t="s">
        <v>12</v>
      </c>
      <c r="C22" s="81"/>
      <c r="D22" s="82"/>
      <c r="E22" s="10">
        <v>50564156.120047227</v>
      </c>
      <c r="F22" s="11" t="s">
        <v>3</v>
      </c>
      <c r="G22" s="1"/>
    </row>
    <row r="23" spans="1:7" ht="15" customHeight="1" x14ac:dyDescent="0.45">
      <c r="A23" s="1"/>
      <c r="B23" s="78" t="s">
        <v>99</v>
      </c>
      <c r="C23" s="79"/>
      <c r="D23" s="79"/>
      <c r="E23" s="49"/>
      <c r="F23" s="49"/>
      <c r="G23" s="1"/>
    </row>
    <row r="24" spans="1:7" ht="14.25" customHeight="1" x14ac:dyDescent="0.45">
      <c r="A24" s="1"/>
      <c r="B24" s="87" t="s">
        <v>95</v>
      </c>
      <c r="C24" s="88"/>
      <c r="D24" s="89"/>
      <c r="E24" s="9">
        <v>1702024.9653686401</v>
      </c>
      <c r="F24" s="8" t="s">
        <v>3</v>
      </c>
      <c r="G24" s="1"/>
    </row>
    <row r="25" spans="1:7" ht="14.25" customHeight="1" x14ac:dyDescent="0.4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45">
      <c r="A26" s="1"/>
      <c r="B26" s="93" t="s">
        <v>100</v>
      </c>
      <c r="C26" s="94"/>
      <c r="D26" s="94"/>
      <c r="E26" s="10">
        <v>1652870.9720983633</v>
      </c>
      <c r="F26" s="11" t="s">
        <v>3</v>
      </c>
      <c r="G26" s="1"/>
    </row>
    <row r="27" spans="1:7" ht="14.25" customHeight="1" x14ac:dyDescent="0.45">
      <c r="A27" s="1"/>
      <c r="B27" s="48" t="s">
        <v>228</v>
      </c>
      <c r="C27" s="49"/>
      <c r="D27" s="49"/>
      <c r="E27" s="49"/>
      <c r="F27" s="49"/>
      <c r="G27" s="1"/>
    </row>
    <row r="28" spans="1:7" ht="13.15" customHeight="1" x14ac:dyDescent="0.45">
      <c r="A28" s="1"/>
      <c r="B28" s="93" t="s">
        <v>229</v>
      </c>
      <c r="C28" s="94"/>
      <c r="D28" s="95"/>
      <c r="E28" s="10">
        <v>0</v>
      </c>
      <c r="F28" s="11" t="s">
        <v>3</v>
      </c>
      <c r="G28" s="1"/>
    </row>
    <row r="29" spans="1:7" x14ac:dyDescent="0.45">
      <c r="A29" s="1"/>
      <c r="B29" s="48" t="s">
        <v>230</v>
      </c>
      <c r="C29" s="49"/>
      <c r="D29" s="49"/>
      <c r="E29" s="49"/>
      <c r="F29" s="20"/>
      <c r="G29" s="1"/>
    </row>
    <row r="30" spans="1:7" ht="15" customHeight="1" x14ac:dyDescent="0.45">
      <c r="A30" s="1"/>
      <c r="B30" s="93" t="s">
        <v>231</v>
      </c>
      <c r="C30" s="94"/>
      <c r="D30" s="95"/>
      <c r="E30" s="10">
        <v>1899652.3696000027</v>
      </c>
      <c r="F30" s="11" t="s">
        <v>3</v>
      </c>
      <c r="G30" s="1"/>
    </row>
    <row r="31" spans="1:7" x14ac:dyDescent="0.45">
      <c r="A31" s="1"/>
      <c r="B31" s="48" t="s">
        <v>232</v>
      </c>
      <c r="C31" s="49"/>
      <c r="D31" s="49"/>
      <c r="E31" s="49"/>
      <c r="F31" s="20"/>
      <c r="G31" s="1"/>
    </row>
    <row r="32" spans="1:7" x14ac:dyDescent="0.45">
      <c r="A32" s="1"/>
      <c r="B32" s="80" t="s">
        <v>233</v>
      </c>
      <c r="C32" s="81"/>
      <c r="D32" s="82"/>
      <c r="E32" s="10">
        <v>0</v>
      </c>
      <c r="F32" s="11" t="s">
        <v>3</v>
      </c>
      <c r="G32" s="1"/>
    </row>
    <row r="33" spans="1:7" x14ac:dyDescent="0.45">
      <c r="A33" s="1"/>
      <c r="B33" s="48" t="s">
        <v>24</v>
      </c>
      <c r="C33" s="49"/>
      <c r="D33" s="49"/>
      <c r="E33" s="12">
        <f>SUM(E30,E26,E28,E22,E20,E32)</f>
        <v>97699696.647068322</v>
      </c>
      <c r="F33" s="13" t="s">
        <v>3</v>
      </c>
      <c r="G33" s="1"/>
    </row>
    <row r="34" spans="1:7" ht="28.15" customHeight="1" x14ac:dyDescent="0.45">
      <c r="A34" s="1"/>
      <c r="B34" s="87" t="s">
        <v>179</v>
      </c>
      <c r="C34" s="88"/>
      <c r="D34" s="88"/>
      <c r="E34" s="88"/>
      <c r="F34" s="8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4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4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4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53</v>
      </c>
      <c r="C5" s="100"/>
      <c r="D5" s="100"/>
      <c r="E5" s="100"/>
      <c r="F5" s="101"/>
      <c r="G5" s="24">
        <v>32405614.764749568</v>
      </c>
      <c r="H5" s="14" t="s">
        <v>3</v>
      </c>
      <c r="I5" s="1"/>
    </row>
    <row r="6" spans="1:9" x14ac:dyDescent="0.45">
      <c r="A6" s="1"/>
      <c r="B6" s="99" t="s">
        <v>54</v>
      </c>
      <c r="C6" s="100"/>
      <c r="D6" s="100"/>
      <c r="E6" s="100"/>
      <c r="F6" s="101"/>
      <c r="G6" s="24">
        <f>G5*'Fane 12. Nøgletal'!C27</f>
        <v>648112.29529499135</v>
      </c>
      <c r="H6" s="14" t="s">
        <v>3</v>
      </c>
      <c r="I6" s="1"/>
    </row>
    <row r="7" spans="1:9" x14ac:dyDescent="0.4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32160822.750816647</v>
      </c>
      <c r="H10" s="14" t="s">
        <v>3</v>
      </c>
      <c r="I10" s="1"/>
    </row>
    <row r="11" spans="1:9" x14ac:dyDescent="0.4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643216.45501633291</v>
      </c>
      <c r="H12" s="14" t="s">
        <v>3</v>
      </c>
      <c r="I12" s="1"/>
    </row>
    <row r="13" spans="1:9" x14ac:dyDescent="0.4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32050253.842199337</v>
      </c>
      <c r="H16" s="14" t="s">
        <v>3</v>
      </c>
      <c r="I16" s="1"/>
    </row>
    <row r="17" spans="1:9" x14ac:dyDescent="0.45">
      <c r="A17" s="1"/>
      <c r="B17" s="99" t="s">
        <v>148</v>
      </c>
      <c r="C17" s="100"/>
      <c r="D17" s="100"/>
      <c r="E17" s="100"/>
      <c r="F17" s="101"/>
      <c r="G17" s="24">
        <v>-779624.71294406755</v>
      </c>
      <c r="H17" s="14" t="s">
        <v>3</v>
      </c>
      <c r="I17" s="1"/>
    </row>
    <row r="18" spans="1:9" x14ac:dyDescent="0.4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4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625412.58258510544</v>
      </c>
      <c r="H19" s="14" t="s">
        <v>3</v>
      </c>
      <c r="I19" s="1"/>
    </row>
    <row r="20" spans="1:9" x14ac:dyDescent="0.4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31163120.706308886</v>
      </c>
      <c r="H23" s="14" t="s">
        <v>3</v>
      </c>
      <c r="I23" s="1"/>
    </row>
    <row r="24" spans="1:9" x14ac:dyDescent="0.4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4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623262.41412617778</v>
      </c>
      <c r="H25" s="14" t="s">
        <v>3</v>
      </c>
      <c r="I25" s="1"/>
    </row>
    <row r="26" spans="1:9" x14ac:dyDescent="0.4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30912444.56334734</v>
      </c>
      <c r="H29" s="14" t="s">
        <v>3</v>
      </c>
      <c r="I29" s="1"/>
    </row>
    <row r="30" spans="1:9" x14ac:dyDescent="0.4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618248.8912669468</v>
      </c>
      <c r="H31" s="14" t="s">
        <v>3</v>
      </c>
      <c r="I31" s="1"/>
    </row>
    <row r="32" spans="1:9" x14ac:dyDescent="0.4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30663784.859279774</v>
      </c>
      <c r="H35" s="14" t="s">
        <v>3</v>
      </c>
      <c r="I35" s="1"/>
    </row>
    <row r="36" spans="1:9" x14ac:dyDescent="0.4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613275.69718559552</v>
      </c>
      <c r="H37" s="14" t="s">
        <v>3</v>
      </c>
      <c r="I37" s="1"/>
    </row>
    <row r="38" spans="1:9" x14ac:dyDescent="0.4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30417125.373871729</v>
      </c>
      <c r="H41" s="14" t="s">
        <v>3</v>
      </c>
      <c r="I41" s="1"/>
    </row>
    <row r="42" spans="1:9" x14ac:dyDescent="0.4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608342.50747743458</v>
      </c>
      <c r="H43" s="14" t="s">
        <v>3</v>
      </c>
      <c r="I43" s="1"/>
    </row>
    <row r="44" spans="1:9" x14ac:dyDescent="0.4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30172450.017364301</v>
      </c>
      <c r="H47" s="14" t="s">
        <v>3</v>
      </c>
      <c r="I47" s="1"/>
    </row>
    <row r="48" spans="1:9" x14ac:dyDescent="0.4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603449.000347286</v>
      </c>
      <c r="H49" s="14" t="s">
        <v>3</v>
      </c>
      <c r="I49" s="1"/>
    </row>
    <row r="50" spans="1:9" x14ac:dyDescent="0.4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45">
      <c r="A5" s="1"/>
      <c r="B5" s="99" t="s">
        <v>72</v>
      </c>
      <c r="C5" s="100"/>
      <c r="D5" s="100"/>
      <c r="E5" s="100"/>
      <c r="F5" s="101"/>
      <c r="G5" s="24">
        <v>8836157.4291399065</v>
      </c>
      <c r="H5" s="14" t="s">
        <v>3</v>
      </c>
      <c r="I5" s="1"/>
    </row>
    <row r="6" spans="1:9" x14ac:dyDescent="0.45">
      <c r="A6" s="1"/>
      <c r="B6" s="99" t="s">
        <v>69</v>
      </c>
      <c r="C6" s="100"/>
      <c r="D6" s="100"/>
      <c r="E6" s="100"/>
      <c r="F6" s="101"/>
      <c r="G6" s="24">
        <f>G5*'Fane 12. Nøgletal'!C18</f>
        <v>80409.032605173154</v>
      </c>
      <c r="H6" s="14" t="s">
        <v>3</v>
      </c>
      <c r="I6" s="1"/>
    </row>
    <row r="7" spans="1:9" x14ac:dyDescent="0.4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4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8866946.4011707231</v>
      </c>
      <c r="H10" s="14" t="s">
        <v>3</v>
      </c>
      <c r="I10" s="1"/>
    </row>
    <row r="11" spans="1:9" x14ac:dyDescent="0.4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4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80689.212250653582</v>
      </c>
      <c r="H12" s="14" t="s">
        <v>3</v>
      </c>
      <c r="I12" s="1"/>
    </row>
    <row r="13" spans="1:9" x14ac:dyDescent="0.4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4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8934744.9354128186</v>
      </c>
      <c r="H16" s="14" t="s">
        <v>3</v>
      </c>
      <c r="I16" s="1"/>
    </row>
    <row r="17" spans="1:9" x14ac:dyDescent="0.45">
      <c r="A17" s="1"/>
      <c r="B17" s="99" t="s">
        <v>149</v>
      </c>
      <c r="C17" s="100"/>
      <c r="D17" s="100"/>
      <c r="E17" s="100"/>
      <c r="F17" s="101"/>
      <c r="G17" s="24">
        <v>-7419.09358681707</v>
      </c>
      <c r="H17" s="14" t="s">
        <v>3</v>
      </c>
      <c r="I17" s="1"/>
    </row>
    <row r="18" spans="1:9" x14ac:dyDescent="0.45">
      <c r="A18" s="1"/>
      <c r="B18" s="102" t="s">
        <v>79</v>
      </c>
      <c r="C18" s="103"/>
      <c r="D18" s="103"/>
      <c r="E18" s="103"/>
      <c r="F18" s="104"/>
      <c r="G18" s="24">
        <v>3567507.457223149</v>
      </c>
      <c r="H18" s="14" t="s">
        <v>3</v>
      </c>
      <c r="I18" s="1"/>
    </row>
    <row r="19" spans="1:9" x14ac:dyDescent="0.4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108705.04970172759</v>
      </c>
      <c r="H19" s="14" t="s">
        <v>3</v>
      </c>
      <c r="I19" s="1"/>
    </row>
    <row r="20" spans="1:9" x14ac:dyDescent="0.4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4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12595453.816761393</v>
      </c>
      <c r="H23" s="14" t="s">
        <v>3</v>
      </c>
      <c r="I23" s="1"/>
    </row>
    <row r="24" spans="1:9" x14ac:dyDescent="0.45">
      <c r="A24" s="1"/>
      <c r="B24" s="102" t="s">
        <v>83</v>
      </c>
      <c r="C24" s="103"/>
      <c r="D24" s="103"/>
      <c r="E24" s="103"/>
      <c r="F24" s="104"/>
      <c r="G24" s="24">
        <v>1388883.0749154689</v>
      </c>
      <c r="H24" s="14" t="s">
        <v>3</v>
      </c>
      <c r="I24" s="1"/>
    </row>
    <row r="25" spans="1:9" x14ac:dyDescent="0.4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149024.72753342343</v>
      </c>
      <c r="H25" s="14" t="s">
        <v>3</v>
      </c>
      <c r="I25" s="1"/>
    </row>
    <row r="26" spans="1:9" x14ac:dyDescent="0.4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4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14004102.972545987</v>
      </c>
      <c r="H29" s="14" t="s">
        <v>3</v>
      </c>
      <c r="I29" s="1"/>
    </row>
    <row r="30" spans="1:9" x14ac:dyDescent="0.4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1488034.1141214967</v>
      </c>
      <c r="H30" s="14" t="s">
        <v>3</v>
      </c>
      <c r="I30" s="1"/>
    </row>
    <row r="31" spans="1:9" x14ac:dyDescent="0.4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426033.76988335582</v>
      </c>
      <c r="H31" s="14" t="s">
        <v>3</v>
      </c>
      <c r="I31" s="1"/>
    </row>
    <row r="32" spans="1:9" x14ac:dyDescent="0.4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4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15249909.777248895</v>
      </c>
      <c r="H35" s="14" t="s">
        <v>3</v>
      </c>
      <c r="I35" s="1"/>
    </row>
    <row r="36" spans="1:9" x14ac:dyDescent="0.4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419372.51887434459</v>
      </c>
      <c r="H37" s="14" t="s">
        <v>3</v>
      </c>
      <c r="I37" s="1"/>
    </row>
    <row r="38" spans="1:9" x14ac:dyDescent="0.4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4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15011469.812926719</v>
      </c>
      <c r="H41" s="14" t="s">
        <v>3</v>
      </c>
      <c r="I41" s="1"/>
    </row>
    <row r="42" spans="1:9" x14ac:dyDescent="0.4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412815.4198554848</v>
      </c>
      <c r="H43" s="14" t="s">
        <v>3</v>
      </c>
      <c r="I43" s="1"/>
    </row>
    <row r="44" spans="1:9" x14ac:dyDescent="0.4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4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14776757.976666704</v>
      </c>
      <c r="H47" s="14" t="s">
        <v>3</v>
      </c>
      <c r="I47" s="1"/>
    </row>
    <row r="48" spans="1:9" x14ac:dyDescent="0.4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406360.84435833438</v>
      </c>
      <c r="H49" s="14" t="s">
        <v>3</v>
      </c>
      <c r="I49" s="1"/>
    </row>
    <row r="50" spans="1:9" x14ac:dyDescent="0.4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mjZJiK8fVgXZP3gvzY7A1KNp/YhbkZBqus8E2a6r1JaIjp7qgHX4LX0hAGOv+3hRSorurS+hVHJ0fNQWkX+wvA==" saltValue="qzkrTT14FVIXEd8nM4FkhQ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>
      <selection activeCell="G10" sqref="G10"/>
    </sheetView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45">
      <c r="A9" s="1"/>
      <c r="B9" s="99" t="s">
        <v>124</v>
      </c>
      <c r="C9" s="100"/>
      <c r="D9" s="100"/>
      <c r="E9" s="100"/>
      <c r="F9" s="101"/>
      <c r="G9" s="23">
        <v>8.8797134415889937E-3</v>
      </c>
      <c r="H9" s="14"/>
      <c r="I9" s="1"/>
    </row>
    <row r="10" spans="1:9" x14ac:dyDescent="0.45">
      <c r="A10" s="1"/>
      <c r="B10" s="99" t="s">
        <v>181</v>
      </c>
      <c r="C10" s="100"/>
      <c r="D10" s="100"/>
      <c r="E10" s="100"/>
      <c r="F10" s="101"/>
      <c r="G10" s="23">
        <v>8.0854701333369378E-3</v>
      </c>
      <c r="H10" s="14"/>
      <c r="I10" s="1"/>
    </row>
    <row r="11" spans="1:9" x14ac:dyDescent="0.45">
      <c r="A11" s="1"/>
      <c r="B11" s="48"/>
      <c r="C11" s="49"/>
      <c r="D11" s="49"/>
      <c r="E11" s="49"/>
      <c r="F11" s="49"/>
      <c r="G11" s="49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NtoyKAyjqZTQNsU6Dm65BOjst45hgmYv0dWdVnD7Q+zkcMP7sTiOG+/8F91iwQxn2fV/+rqBfcvia9O4ugG8nA==" saltValue="J5VXi6Gv8wcu+sKffL91a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2020-11-03T12:50:15Z</dcterms:modified>
</cp:coreProperties>
</file>