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Kerteminde Forsyning - Spildevand AS (S057)\ØR2027\"/>
    </mc:Choice>
  </mc:AlternateContent>
  <xr:revisionPtr revIDLastSave="0" documentId="13_ncr:1_{135628C8-4B27-4F81-8BCC-87E1776DD183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6" i="12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8" i="3" s="1"/>
  <c r="C16" i="6"/>
  <c r="C20" i="3"/>
  <c r="C12" i="3" l="1"/>
  <c r="C13" i="3"/>
  <c r="C12" i="11"/>
  <c r="C19" i="3" s="1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<sst xmlns="http://schemas.openxmlformats.org/spreadsheetml/2006/main" count="331" uniqueCount="153">
  <si>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</si>
  <si>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</si>
  <si>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</si>
  <si>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</si>
  <si>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</si>
  <si>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</si>
  <si>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</si>
  <si>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</si>
  <si>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</si>
  <si>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</si>
  <si>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</si>
  <si>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</si>
  <si>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</si>
  <si>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</si>
  <si>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</si>
  <si>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</si>
  <si>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</si>
  <si>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</si>
  <si>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</si>
  <si>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</si>
  <si>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</si>
  <si>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</si>
  <si>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</si>
  <si>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</si>
  <si>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</si>
  <si>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</si>
  <si>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</si>
  <si>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</si>
  <si>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</si>
  <si>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</si>
  <si>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</si>
  <si>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</si>
  <si>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</si>
  <si>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</si>
  <si>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</si>
  <si>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</si>
  <si>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</si>
  <si>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</si>
  <si>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</si>
  <si>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</si>
  <si>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</si>
  <si>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</si>
  <si>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</si>
  <si>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</si>
  <si>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</si>
  <si>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</si>
  <si>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</si>
  <si>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</si>
  <si>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</si>
  <si>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</si>
  <si>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</si>
  <si>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</si>
  <si>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</si>
  <si>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</si>
  <si>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</si>
  <si>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</si>
  <si>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</si>
  <si>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</si>
  <si>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</si>
  <si>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</si>
  <si>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</si>
  <si>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</si>
  <si>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</si>
  <si>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</si>
  <si>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</si>
  <si>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</si>
  <si>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</si>
  <si>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</si>
  <si>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</si>
  <si>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</si>
  <si>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</si>
  <si>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</si>
  <si>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</si>
  <si>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</si>
  <si>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</si>
  <si>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</si>
  <si>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</si>
  <si>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</si>
  <si>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</si>
  <si>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</si>
  <si>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</si>
  <si>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</si>
  <si>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</si>
  <si>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</si>
  <si>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</si>
  <si>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</si>
  <si>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</si>
  <si>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</si>
  <si>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</si>
  <si>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</si>
  <si>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</si>
  <si>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</si>
  <si>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</si>
  <si>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</si>
  <si>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</si>
  <si>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</si>
  <si>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</si>
  <si>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</si>
  <si>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</si>
  <si>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</si>
  <si>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</si>
  <si>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</si>
  <si>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</si>
  <si>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</si>
  <si>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</si>
  <si>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</si>
  <si>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</si>
  <si>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</si>
  <si>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</si>
  <si>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</si>
  <si>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</si>
  <si>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</si>
  <si>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</si>
  <si>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</si>
  <si>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</si>
  <si>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</si>
  <si>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</si>
  <si>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</si>
  <si>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</si>
  <si>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</si>
  <si>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</si>
  <si>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</si>
  <si>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</si>
  <si>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</si>
  <si>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</si>
  <si>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</si>
  <si>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</si>
  <si>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</si>
  <si>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</si>
  <si>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</si>
  <si>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</si>
  <si>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</si>
  <si>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</si>
  <si>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</si>
  <si>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</si>
  <si>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</si>
  <si>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</si>
  <si>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</si>
  <si>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</si>
  <si>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</si>
  <si>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</si>
  <si>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</si>
  <si>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Ingen engangstillæg</t>
  </si>
  <si>
    <t>Udvidelse af forsyningsområdet 2025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</si>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</sst>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btXtYLLJwZ0vQIhBFCYW4jUHyuwOls80wSq2G1ksLUPkjDC/68nfNOMX5acYo7h4gMoY6jSWoFADrFJAna3UxQ==" saltValue="E077BJa0GO8+6R8vIXm4o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1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2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2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3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1Fc3o/bKNMEO+K2hyUtPc4wZ026LliGoUZHgX7RCVI82zX04J+ObQeZL21wSWmyW/v9EjK3KBbGoCRWUqvctgA==" saltValue="WVLfi/3YBQPC1PkNeSqRT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4" t="s">
        <v>112</v>
      </c>
      <c r="C9" s="115"/>
      <c r="D9" s="114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4" t="s">
        <v>141</v>
      </c>
      <c r="C13" s="115"/>
      <c r="D13" s="114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UOkA7xpUybHc4sJTYx95p9UIhDl8XbESCdywDF8xaem5fu7avl0JL0LwbtAulXadaVcoBy8Ovjk1rTGLFvP/bA==" saltValue="+xkJ7439qfnLcQfZ4WNp0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6" t="s">
        <v>63</v>
      </c>
      <c r="C9" s="117" t="s">
        <v>65</v>
      </c>
      <c r="D9" s="118"/>
      <c r="E9" s="117" t="s">
        <v>64</v>
      </c>
      <c r="F9" s="118"/>
      <c r="G9" s="117" t="s">
        <v>66</v>
      </c>
      <c r="H9" s="118"/>
      <c r="I9" s="11"/>
    </row>
    <row r="10" spans="1:9" ht="15" customHeight="1" x14ac:dyDescent="0.25">
      <c r="A10" s="11"/>
      <c r="B10" s="111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bfrbT3wer6FLIjnSb83YCjhug7gH/6DsDfaOy9A/OcA3PwpdNTsMFDdfaW82ukxbNoCDwpO45VEw+BFaqZL0yg==" saltValue="UVl2zJLv95hNDUiLnrtq2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19" t="s">
        <v>71</v>
      </c>
      <c r="C9" s="120" t="s">
        <v>53</v>
      </c>
      <c r="D9" s="121"/>
      <c r="E9" s="120" t="s">
        <v>54</v>
      </c>
      <c r="F9" s="121"/>
      <c r="G9" s="11"/>
    </row>
    <row r="10" spans="1:7" ht="15" customHeight="1" x14ac:dyDescent="0.25">
      <c r="A10" s="11"/>
      <c r="B10" s="122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0"/>
      <c r="C14" s="110"/>
      <c r="D14" s="110"/>
      <c r="E14" s="110"/>
      <c r="F14" s="110"/>
      <c r="G14" s="11"/>
    </row>
  </sheetData>
  <sheetProtection algorithmName="SHA-512" hashValue="no9KQgTFuwkjsxrPvXtccV0DCDh12WWmby4aP/HK0cqqtP+iq4lP00d+cg9cCCEw3dY6HBsItDKND1C1Wb+OxQ==" saltValue="zYsARbm3ovxOIaNiUP/AF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19" t="s">
        <v>75</v>
      </c>
      <c r="C9" s="123" t="s">
        <v>53</v>
      </c>
      <c r="D9" s="108"/>
      <c r="E9" s="123" t="s">
        <v>54</v>
      </c>
      <c r="F9" s="108"/>
      <c r="G9" s="11"/>
    </row>
    <row r="10" spans="1:7" ht="26.25" customHeight="1" x14ac:dyDescent="0.25">
      <c r="A10" s="11"/>
      <c r="B10" s="124" t="s">
        <v>133</v>
      </c>
      <c r="C10" s="125"/>
      <c r="D10" s="126" t="s">
        <v>31</v>
      </c>
      <c r="E10" s="125"/>
      <c r="F10" s="126" t="s">
        <v>31</v>
      </c>
      <c r="G10" s="11"/>
    </row>
    <row r="11" spans="1:7" ht="26.25" customHeight="1" x14ac:dyDescent="0.25">
      <c r="A11" s="11"/>
      <c r="B11" s="127" t="s">
        <v>134</v>
      </c>
      <c r="C11" s="128">
        <f>SUM(C10:C10)</f>
        <v>0</v>
      </c>
      <c r="D11" s="129" t="s">
        <v>31</v>
      </c>
      <c r="E11" s="128">
        <f>SUM(E10:E10)</f>
        <v>0</v>
      </c>
      <c r="F11" s="129" t="s">
        <v>31</v>
      </c>
      <c r="G11" s="11"/>
    </row>
    <row r="12" spans="1:7" ht="26.25" customHeight="1" x14ac:dyDescent="0.25">
      <c r="A12" s="11"/>
      <c r="B12" s="127" t="s">
        <v>118</v>
      </c>
      <c r="C12" s="128">
        <f>C11*(1+'8. Nøgletal'!C9)</f>
        <v>0</v>
      </c>
      <c r="D12" s="129" t="s">
        <v>31</v>
      </c>
      <c r="E12" s="128">
        <f>E11*(1+'8. Nøgletal'!C9)</f>
        <v>0</v>
      </c>
      <c r="F12" s="129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o8K9YyCICQy7YEOd9BQx6pTMYbD5ZJXWxgNZFp8Dsw4jyfqfmite4h737a/y+Y6bnzlUpu2by1ohJRJ24NPHCw==" saltValue="tsTG17/APgts+evJNdPA4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0" t="s">
        <v>77</v>
      </c>
      <c r="C9" s="4">
        <v>2.8899999999999999E-2</v>
      </c>
      <c r="D9" s="22"/>
    </row>
    <row r="10" spans="1:4" ht="15" customHeight="1" x14ac:dyDescent="0.25">
      <c r="A10" s="11"/>
      <c r="B10" s="130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0" t="s">
        <v>79</v>
      </c>
      <c r="C14" s="5">
        <v>0</v>
      </c>
      <c r="D14" s="22"/>
    </row>
    <row r="15" spans="1:4" ht="15" customHeight="1" x14ac:dyDescent="0.25">
      <c r="A15" s="11"/>
      <c r="B15" s="130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OilcVwBS5ToTZTqv8I8ISbLux0ULdNyYKG9r1sJpDd+1h+jRuA5Uv+6Zhrs06MhyNRTczNqiNazmiX0+2sPIiw==" saltValue="z0FihgctsTQfdNmwUAbzn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58760294.969637595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201660.757694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-497727.45080474956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1689616.1971916258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60153844.473718472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60153844.473718472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2y9eJ1zeTWOD9TowBEURtLrtlQ6/m2462WFllrlmpQOuy/0CQJvxcLHz+VwsAoBdTh5FMSgVDsHHAcyCGJslcQ==" saltValue="r81+kPi1RveA+931hQ+NL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2.57031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60082250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2972326.3887519999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625021.89688758994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63679598.285639592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43363305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20316293.285639592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18516828</v>
      </c>
      <c r="D18" s="46" t="s">
        <v>31</v>
      </c>
      <c r="E18" s="11"/>
    </row>
    <row r="19" spans="1:5" ht="15" customHeight="1" x14ac:dyDescent="0.25">
      <c r="A19" s="11"/>
      <c r="B19" s="25" t="s">
        <v>144</v>
      </c>
      <c r="C19" s="41">
        <f>C15+C18</f>
        <v>38833121.285639592</v>
      </c>
      <c r="D19" s="27" t="s">
        <v>31</v>
      </c>
      <c r="E19" s="11"/>
    </row>
    <row r="20" spans="1:5" ht="30.75" customHeight="1" x14ac:dyDescent="0.25">
      <c r="A20" s="11"/>
      <c r="B20" s="49" t="s">
        <v>151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15" customHeight="1" x14ac:dyDescent="0.25">
      <c r="A23" s="11"/>
      <c r="B23" s="52" t="s">
        <v>146</v>
      </c>
      <c r="C23" s="53">
        <f>100*18516828/(50138502+5953869)</f>
        <v>33.011312714878819</v>
      </c>
      <c r="D23" s="46" t="s">
        <v>147</v>
      </c>
      <c r="E23" s="11"/>
    </row>
    <row r="24" spans="1:5" ht="15" customHeight="1" x14ac:dyDescent="0.25">
      <c r="A24" s="11"/>
      <c r="B24" s="52" t="s">
        <v>148</v>
      </c>
      <c r="C24" s="53">
        <f>C19/C12*100</f>
        <v>60.982045005137643</v>
      </c>
      <c r="D24" s="46" t="s">
        <v>147</v>
      </c>
      <c r="E24" s="11"/>
    </row>
    <row r="25" spans="1:5" ht="56.25" customHeight="1" x14ac:dyDescent="0.25">
      <c r="A25" s="11"/>
      <c r="B25" s="49" t="s">
        <v>149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ruaMGV/0S3y8qqTLXD0C5s0K4g9J5HoBWoLBurnbkpXyPRZC752bPJMmLaFYRsvbVvfcu49vgSnI+UEkzN9myg==" saltValue="aPFoJ2dHL5N/T+RIdw21N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54628528.758894995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2972326.3887519999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0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-491034.00891864853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1650473.8309092491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58760294.969637595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0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152</v>
      </c>
      <c r="C23" s="75">
        <v>58760294.969637595</v>
      </c>
      <c r="D23" s="58" t="s">
        <v>31</v>
      </c>
      <c r="E23" s="54"/>
    </row>
    <row r="24" spans="1:5" ht="30" customHeight="1" x14ac:dyDescent="0.25">
      <c r="A24" s="54"/>
      <c r="B24" s="76" t="s">
        <v>136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4ZGV53l6Pxwuf68RuzFKczJ+qIci9jO3AU0zO2PDTvIq+Cu/UUC3iOV3mJqReJtcPX5ql8aFNO9zvETmWPhxMQ==" saltValue="rGQg7jVgbYdgnfIrrXgqO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25261244.588819876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-505224.89177639753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130352.84319399999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24886372.540237479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-497727.45080474956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34732832.351030774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71307.914499999999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34804140.265530773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-497727.45080474956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60denyo4VeAvHKx7vxIfrwW+0OiuUJOQ9YhAi4WXVmw5JgfIZ2j2gGLZWTJ+MOFHIwZsTJbK6eQuNNkBpV/TwQ==" saltValue="iMHtzelTW5TBa27nd5Jge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137</v>
      </c>
      <c r="C9" s="33">
        <f>'5.1.a. § 10-tillæg'!E9</f>
        <v>340962.93658015999</v>
      </c>
      <c r="D9" s="46" t="s">
        <v>31</v>
      </c>
      <c r="E9" s="11"/>
    </row>
    <row r="10" spans="1:5" ht="15" customHeight="1" x14ac:dyDescent="0.25">
      <c r="A10" s="11"/>
      <c r="B10" s="94" t="s">
        <v>138</v>
      </c>
      <c r="C10" s="33">
        <f>'5.1.a. § 10-tillæg'!E10</f>
        <v>3317.5013541700027</v>
      </c>
      <c r="D10" s="46" t="s">
        <v>31</v>
      </c>
      <c r="E10" s="11"/>
    </row>
    <row r="11" spans="1:5" ht="15" customHeight="1" x14ac:dyDescent="0.25">
      <c r="A11" s="11"/>
      <c r="B11" s="94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140</v>
      </c>
      <c r="C12" s="33">
        <f>'5.1.a. § 10-tillæg'!E12</f>
        <v>28159.458953259993</v>
      </c>
      <c r="D12" s="46" t="s">
        <v>31</v>
      </c>
      <c r="E12" s="11"/>
    </row>
    <row r="13" spans="1:5" ht="15" customHeight="1" x14ac:dyDescent="0.25">
      <c r="A13" s="11"/>
      <c r="B13" s="95" t="s">
        <v>150</v>
      </c>
      <c r="C13" s="96">
        <v>54000</v>
      </c>
      <c r="D13" s="46" t="s">
        <v>31</v>
      </c>
      <c r="E13" s="11"/>
    </row>
    <row r="14" spans="1:5" ht="15" customHeight="1" x14ac:dyDescent="0.25">
      <c r="A14" s="11"/>
      <c r="B14" s="95"/>
      <c r="C14" s="96"/>
      <c r="D14" s="46" t="s">
        <v>31</v>
      </c>
      <c r="E14" s="11"/>
    </row>
    <row r="15" spans="1:5" ht="15" customHeight="1" x14ac:dyDescent="0.25">
      <c r="A15" s="11"/>
      <c r="B15" s="95"/>
      <c r="C15" s="96"/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426439.89688758994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7XhIVubeK72J3GlzKt4PeXEWy1HINNWNS1dkVVhy8x7Klq4KuDncZiMyFUmRBs/Z/5525znYcgM6eKR82KAYlQ==" saltValue="xTfYpAfGvLnsC8P3umGZk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137</v>
      </c>
      <c r="C9" s="33">
        <v>361037.06341984001</v>
      </c>
      <c r="D9" s="33">
        <v>702000</v>
      </c>
      <c r="E9" s="33">
        <f>MAX(D9-C9,0)</f>
        <v>340962.93658015999</v>
      </c>
      <c r="F9" s="46" t="s">
        <v>31</v>
      </c>
      <c r="G9" s="11"/>
    </row>
    <row r="10" spans="1:7" ht="15" customHeight="1" x14ac:dyDescent="0.25">
      <c r="A10" s="11"/>
      <c r="B10" s="94" t="s">
        <v>138</v>
      </c>
      <c r="C10" s="33">
        <v>68682.498645829997</v>
      </c>
      <c r="D10" s="33">
        <v>72000</v>
      </c>
      <c r="E10" s="33">
        <f t="shared" ref="E10:E19" si="0">MAX(D10-C10,0)</f>
        <v>3317.5013541700027</v>
      </c>
      <c r="F10" s="46" t="s">
        <v>31</v>
      </c>
      <c r="G10" s="11"/>
    </row>
    <row r="11" spans="1:7" ht="15" customHeight="1" x14ac:dyDescent="0.25">
      <c r="A11" s="11"/>
      <c r="B11" s="94" t="s">
        <v>139</v>
      </c>
      <c r="C11" s="33">
        <v>3830774.9747135201</v>
      </c>
      <c r="D11" s="33">
        <v>3593000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140</v>
      </c>
      <c r="C12" s="33">
        <v>68840.541046740007</v>
      </c>
      <c r="D12" s="33">
        <v>97000</v>
      </c>
      <c r="E12" s="33">
        <f t="shared" si="0"/>
        <v>28159.458953259993</v>
      </c>
      <c r="F12" s="46" t="s">
        <v>31</v>
      </c>
      <c r="G12" s="11"/>
    </row>
    <row r="13" spans="1:7" ht="15" hidden="1" customHeight="1" x14ac:dyDescent="0.25">
      <c r="A13" s="11"/>
      <c r="B13" s="95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5"/>
      <c r="C22" s="100"/>
      <c r="D22" s="100"/>
      <c r="E22" s="100"/>
      <c r="F22" s="100"/>
      <c r="G22" s="11"/>
    </row>
    <row r="23" spans="1:7" ht="15" customHeight="1" x14ac:dyDescent="0.25">
      <c r="A23" s="11"/>
      <c r="B23" s="105"/>
      <c r="C23" s="100"/>
      <c r="D23" s="100"/>
      <c r="E23" s="100"/>
      <c r="F23" s="100"/>
      <c r="G23" s="11"/>
    </row>
  </sheetData>
  <sheetProtection algorithmName="SHA-512" hashValue="rrcL2jrXJNJdNR2/xjRRWkdgRB0vY3kKquGhdQ0+Ujd8piUxFQ4aJctAKj1y/uRIDvxQcnKsSua5sncpEhrSsQ==" saltValue="A8LYR8JtzACwL1PGr1PjC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6" t="s">
        <v>52</v>
      </c>
      <c r="C9" s="35" t="s">
        <v>53</v>
      </c>
      <c r="D9" s="107"/>
      <c r="E9" s="35" t="s">
        <v>54</v>
      </c>
      <c r="F9" s="108"/>
      <c r="G9" s="11"/>
    </row>
    <row r="10" spans="1:7" ht="15" customHeight="1" x14ac:dyDescent="0.25">
      <c r="A10" s="11"/>
      <c r="B10" s="109" t="s">
        <v>143</v>
      </c>
      <c r="C10" s="33">
        <v>129277</v>
      </c>
      <c r="D10" s="46" t="s">
        <v>31</v>
      </c>
      <c r="E10" s="33">
        <v>69305</v>
      </c>
      <c r="F10" s="46" t="s">
        <v>31</v>
      </c>
      <c r="G10" s="11"/>
    </row>
    <row r="11" spans="1:7" ht="15" customHeight="1" x14ac:dyDescent="0.25">
      <c r="A11" s="11"/>
      <c r="B11" s="109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09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09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09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09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09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09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129277</v>
      </c>
      <c r="D18" s="98" t="s">
        <v>31</v>
      </c>
      <c r="E18" s="97">
        <f>SUM(E10:E17)</f>
        <v>69305</v>
      </c>
      <c r="F18" s="98" t="s">
        <v>31</v>
      </c>
      <c r="G18" s="11"/>
    </row>
    <row r="19" spans="1:7" ht="15" customHeight="1" x14ac:dyDescent="0.25">
      <c r="A19" s="11"/>
      <c r="B19" s="109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09" t="s">
        <v>36</v>
      </c>
      <c r="C20" s="33">
        <f>-C18*'8. Nøgletal'!C19</f>
        <v>-2585.54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09" t="s">
        <v>37</v>
      </c>
      <c r="C21" s="33">
        <f>SUM(C18:C20)*'8. Nøgletal'!C9</f>
        <v>3661.383194</v>
      </c>
      <c r="D21" s="46" t="s">
        <v>31</v>
      </c>
      <c r="E21" s="33">
        <f>SUM(E18:E20)*'8. Nøgletal'!C9</f>
        <v>2002.9144999999999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130352.843194</v>
      </c>
      <c r="D22" s="98" t="s">
        <v>31</v>
      </c>
      <c r="E22" s="97">
        <f>SUM(E18:E21)</f>
        <v>71307.914499999999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nPNga0jBqULhxBzCH50fsWYgW1Tjc3TGvaU5wBqTVbQb5Zf2dNr01uvQ7NcMMhd3E1QVFaWiumYIdtl64pIF1Q==" saltValue="zdP9YHsmZAi5xxF+kdQIw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6" t="s">
        <v>52</v>
      </c>
      <c r="C9" s="35" t="s">
        <v>53</v>
      </c>
      <c r="D9" s="107"/>
      <c r="E9" s="35" t="s">
        <v>54</v>
      </c>
      <c r="F9" s="108"/>
      <c r="G9" s="11"/>
    </row>
    <row r="10" spans="1:7" ht="15" customHeight="1" x14ac:dyDescent="0.25">
      <c r="A10" s="11"/>
      <c r="B10" s="109" t="s">
        <v>142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09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09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0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0"/>
      <c r="C15" s="110"/>
      <c r="D15" s="110"/>
      <c r="E15" s="110"/>
      <c r="F15" s="110"/>
      <c r="G15" s="11"/>
    </row>
  </sheetData>
  <sheetProtection algorithmName="SHA-512" hashValue="xHUl9xErO55vNaJfVVfBqFe7YiauK+Cw60obtx8SNNTXkS1w4O8gKSkt3Mk8RjbXfpP1uigYWkFZsRInzMqW0g==" saltValue="PuEoCfh3wRmYwhzsmildx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2026-08-24T10:28:17Z</dcterms:modified>
</cp:coreProperties>
</file>